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Z:\Non Pipeline Alternatives\RFP 2021\MRP RFP\"/>
    </mc:Choice>
  </mc:AlternateContent>
  <xr:revisionPtr revIDLastSave="0" documentId="8_{5E6F0FB4-EB86-43DE-A098-1767D7F434D5}" xr6:coauthVersionLast="45" xr6:coauthVersionMax="45" xr10:uidLastSave="{00000000-0000-0000-0000-000000000000}"/>
  <bookViews>
    <workbookView xWindow="-110" yWindow="-110" windowWidth="22780" windowHeight="14660" xr2:uid="{CD5BA005-0CBE-4444-B0EA-AF50FF498ACD}"/>
  </bookViews>
  <sheets>
    <sheet name="Summary" sheetId="2" r:id="rId1"/>
    <sheet name="NPA Details_Option A" sheetId="1" r:id="rId2"/>
    <sheet name="NPA Details_Option B" sheetId="7" r:id="rId3"/>
    <sheet name="MRP Project Summary" sheetId="5" r:id="rId4"/>
    <sheet name="Peak Load Shape Factors" sheetId="3" r:id="rId5"/>
    <sheet name="Workbook" sheetId="4" state="hidden" r:id="rId6"/>
  </sheets>
  <definedNames>
    <definedName name="_xlnm._FilterDatabase" localSheetId="3" hidden="1">'MRP Project Summary'!$A$2:$J$2</definedName>
    <definedName name="_xlnm.Print_Area" localSheetId="0">Summary!$A$1:$H$26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2" i="1" l="1"/>
  <c r="D30" i="2" s="1"/>
  <c r="C30" i="2"/>
  <c r="G41" i="2"/>
  <c r="G40" i="2"/>
  <c r="G39" i="2"/>
  <c r="G38" i="2"/>
  <c r="G37" i="2"/>
  <c r="G36" i="2"/>
  <c r="G35" i="2"/>
  <c r="G34" i="2"/>
  <c r="G33" i="2"/>
  <c r="G32" i="2"/>
  <c r="G31" i="2"/>
  <c r="G30" i="2"/>
  <c r="S12" i="7"/>
  <c r="S13" i="7"/>
  <c r="S14" i="7"/>
  <c r="S15" i="7"/>
  <c r="S16" i="7"/>
  <c r="S17" i="7"/>
  <c r="S18" i="7"/>
  <c r="S19" i="7"/>
  <c r="S20" i="7"/>
  <c r="S21" i="7"/>
  <c r="S22" i="7"/>
  <c r="S23" i="7"/>
  <c r="S24" i="7"/>
  <c r="S25" i="7"/>
  <c r="S26" i="7"/>
  <c r="S27" i="7"/>
  <c r="S28" i="7"/>
  <c r="S29" i="7"/>
  <c r="S30" i="7"/>
  <c r="S31" i="7"/>
  <c r="S32" i="7"/>
  <c r="S33" i="7"/>
  <c r="S34" i="7"/>
  <c r="S35" i="7"/>
  <c r="S36" i="7"/>
  <c r="S37" i="7"/>
  <c r="S38" i="7"/>
  <c r="S39" i="7"/>
  <c r="S40" i="7"/>
  <c r="S41" i="7"/>
  <c r="S42" i="7"/>
  <c r="S43" i="7"/>
  <c r="S44" i="7"/>
  <c r="S45" i="7"/>
  <c r="S46" i="7"/>
  <c r="S47" i="7"/>
  <c r="S48" i="7"/>
  <c r="S49" i="7"/>
  <c r="S50" i="7"/>
  <c r="S51" i="7"/>
  <c r="S52" i="7"/>
  <c r="S53" i="7"/>
  <c r="S54" i="7"/>
  <c r="S55" i="7"/>
  <c r="S56" i="7"/>
  <c r="S57" i="7"/>
  <c r="S58" i="7"/>
  <c r="S59" i="7"/>
  <c r="S60" i="7"/>
  <c r="S61" i="7"/>
  <c r="S62" i="7"/>
  <c r="S63" i="7"/>
  <c r="S64" i="7"/>
  <c r="S65" i="7"/>
  <c r="S66" i="7"/>
  <c r="S67" i="7"/>
  <c r="S68" i="7"/>
  <c r="S69" i="7"/>
  <c r="S70" i="7"/>
  <c r="S71" i="7"/>
  <c r="S72" i="7"/>
  <c r="S73" i="7"/>
  <c r="S74" i="7"/>
  <c r="S75" i="7"/>
  <c r="S76" i="7"/>
  <c r="S77" i="7"/>
  <c r="S78" i="7"/>
  <c r="S79" i="7"/>
  <c r="S80" i="7"/>
  <c r="S81" i="7"/>
  <c r="S82" i="7"/>
  <c r="S83" i="7"/>
  <c r="S84" i="7"/>
  <c r="S85" i="7"/>
  <c r="S86" i="7"/>
  <c r="S87" i="7"/>
  <c r="S88" i="7"/>
  <c r="S89" i="7"/>
  <c r="S88" i="1"/>
  <c r="S82" i="1"/>
  <c r="S74" i="1"/>
  <c r="S69" i="1"/>
  <c r="S63" i="1"/>
  <c r="D37" i="2" s="1"/>
  <c r="S58" i="1"/>
  <c r="D36" i="2" s="1"/>
  <c r="S52" i="1"/>
  <c r="S47" i="1"/>
  <c r="S41" i="1"/>
  <c r="S34" i="1"/>
  <c r="S25" i="1"/>
  <c r="S19" i="1"/>
  <c r="S17" i="1"/>
  <c r="D41" i="2"/>
  <c r="D40" i="2"/>
  <c r="D39" i="2"/>
  <c r="D38" i="2"/>
  <c r="D34" i="2"/>
  <c r="D33" i="2"/>
  <c r="D32" i="2"/>
  <c r="D31" i="2"/>
  <c r="F41" i="2"/>
  <c r="F40" i="2"/>
  <c r="F39" i="2"/>
  <c r="F38" i="2"/>
  <c r="F37" i="2"/>
  <c r="F36" i="2"/>
  <c r="F35" i="2"/>
  <c r="F34" i="2"/>
  <c r="F33" i="2"/>
  <c r="F32" i="2"/>
  <c r="F31" i="2"/>
  <c r="F30" i="2"/>
  <c r="C41" i="2"/>
  <c r="C40" i="2"/>
  <c r="C39" i="2"/>
  <c r="B30" i="2"/>
  <c r="E30" i="2"/>
  <c r="E31" i="2"/>
  <c r="E32" i="2"/>
  <c r="E33" i="2"/>
  <c r="E34" i="2"/>
  <c r="E35" i="2"/>
  <c r="E36" i="2"/>
  <c r="E37" i="2"/>
  <c r="E38" i="2"/>
  <c r="E39" i="2"/>
  <c r="E40" i="2"/>
  <c r="E41" i="2"/>
  <c r="B31" i="2"/>
  <c r="B32" i="2"/>
  <c r="B33" i="2"/>
  <c r="B34" i="2"/>
  <c r="B35" i="2"/>
  <c r="B36" i="2"/>
  <c r="B37" i="2"/>
  <c r="B38" i="2"/>
  <c r="B39" i="2"/>
  <c r="B40" i="2"/>
  <c r="B41" i="2"/>
  <c r="C38" i="2"/>
  <c r="C37" i="2"/>
  <c r="C36" i="2"/>
  <c r="C35" i="2"/>
  <c r="C34" i="2"/>
  <c r="C33" i="2"/>
  <c r="C32" i="2"/>
  <c r="C31" i="2"/>
  <c r="S11" i="1"/>
  <c r="S13" i="1"/>
  <c r="S11" i="7" l="1"/>
  <c r="J11" i="7"/>
  <c r="J11" i="1"/>
  <c r="S51" i="1" l="1"/>
  <c r="J65" i="5" l="1"/>
  <c r="J63" i="5"/>
  <c r="J58" i="5"/>
  <c r="J57" i="5"/>
  <c r="J56" i="5"/>
  <c r="J55" i="5"/>
  <c r="J54" i="5"/>
  <c r="J51" i="5"/>
  <c r="J50" i="5"/>
  <c r="J49" i="5"/>
  <c r="J48" i="5"/>
  <c r="J47" i="5"/>
  <c r="J46" i="5"/>
  <c r="J45" i="5"/>
  <c r="J44" i="5"/>
  <c r="J43" i="5"/>
  <c r="J42" i="5"/>
  <c r="J41" i="5"/>
  <c r="J39" i="5"/>
  <c r="J38" i="5"/>
  <c r="J37" i="5"/>
  <c r="J36" i="5"/>
  <c r="J35" i="5"/>
  <c r="J34" i="5"/>
  <c r="J33" i="5"/>
  <c r="J32" i="5"/>
  <c r="J31" i="5"/>
  <c r="J30" i="5"/>
  <c r="J29" i="5"/>
  <c r="J28" i="5"/>
  <c r="J27" i="5"/>
  <c r="J26" i="5"/>
  <c r="J25" i="5"/>
  <c r="J24" i="5"/>
  <c r="J23" i="5"/>
  <c r="J22" i="5"/>
  <c r="J21" i="5"/>
  <c r="J19" i="5"/>
  <c r="J18" i="5"/>
  <c r="J17" i="5"/>
  <c r="J16" i="5"/>
  <c r="J15" i="5"/>
  <c r="J14" i="5"/>
  <c r="J13" i="5"/>
  <c r="J12" i="5"/>
  <c r="J11" i="5"/>
  <c r="J10" i="5"/>
  <c r="J9" i="5"/>
  <c r="J8" i="5"/>
  <c r="J7" i="5"/>
  <c r="J6" i="5"/>
  <c r="J4" i="5"/>
  <c r="J3" i="5"/>
  <c r="S14" i="1" l="1"/>
  <c r="S15" i="1"/>
  <c r="S16" i="1"/>
  <c r="S18" i="1"/>
  <c r="S20" i="1"/>
  <c r="S21" i="1"/>
  <c r="S22" i="1"/>
  <c r="S23" i="1"/>
  <c r="S24" i="1"/>
  <c r="S26" i="1"/>
  <c r="S27" i="1"/>
  <c r="S28" i="1"/>
  <c r="S29" i="1"/>
  <c r="S30" i="1"/>
  <c r="S31" i="1"/>
  <c r="S32" i="1"/>
  <c r="S33" i="1"/>
  <c r="S35" i="1"/>
  <c r="S36" i="1"/>
  <c r="S37" i="1"/>
  <c r="S38" i="1"/>
  <c r="S39" i="1"/>
  <c r="S40" i="1"/>
  <c r="S42" i="1"/>
  <c r="S43" i="1"/>
  <c r="S44" i="1"/>
  <c r="S45" i="1"/>
  <c r="S46" i="1"/>
  <c r="S48" i="1"/>
  <c r="S49" i="1"/>
  <c r="S50" i="1"/>
  <c r="D35" i="2" s="1"/>
  <c r="S53" i="1"/>
  <c r="S54" i="1"/>
  <c r="S55" i="1"/>
  <c r="S56" i="1"/>
  <c r="S57" i="1"/>
  <c r="S59" i="1"/>
  <c r="S60" i="1"/>
  <c r="S61" i="1"/>
  <c r="S62" i="1"/>
  <c r="S64" i="1"/>
  <c r="S65" i="1"/>
  <c r="S66" i="1"/>
  <c r="S67" i="1"/>
  <c r="S68" i="1"/>
  <c r="S70" i="1"/>
  <c r="S71" i="1"/>
  <c r="S72" i="1"/>
  <c r="S73" i="1"/>
  <c r="S75" i="1"/>
  <c r="S76" i="1"/>
  <c r="S77" i="1"/>
  <c r="S78" i="1"/>
  <c r="S79" i="1"/>
  <c r="S80" i="1"/>
  <c r="S81" i="1"/>
  <c r="S83" i="1"/>
  <c r="S84" i="1"/>
  <c r="S85" i="1"/>
  <c r="S86" i="1"/>
  <c r="S87" i="1"/>
  <c r="S89" i="1"/>
</calcChain>
</file>

<file path=xl/sharedStrings.xml><?xml version="1.0" encoding="utf-8"?>
<sst xmlns="http://schemas.openxmlformats.org/spreadsheetml/2006/main" count="679" uniqueCount="188">
  <si>
    <t>Residential</t>
  </si>
  <si>
    <t>Heating</t>
  </si>
  <si>
    <t>Non-Heating</t>
  </si>
  <si>
    <t>Multifamily</t>
  </si>
  <si>
    <t>Customer Segment</t>
  </si>
  <si>
    <t>Space Heating</t>
  </si>
  <si>
    <t>Domestic Hot Water</t>
  </si>
  <si>
    <t xml:space="preserve">Cooking </t>
  </si>
  <si>
    <t>Clothes Dryer</t>
  </si>
  <si>
    <t>Fireplace</t>
  </si>
  <si>
    <t>Other Gas Appliance</t>
  </si>
  <si>
    <t>Space Cooling</t>
  </si>
  <si>
    <t>Small Commmercial: Restaurant</t>
  </si>
  <si>
    <t>Small Commercial: Laundromat</t>
  </si>
  <si>
    <t>Small Commercial: Other</t>
  </si>
  <si>
    <t>Large Commercial</t>
  </si>
  <si>
    <t>Other Gas Appliance/Process Equipment</t>
  </si>
  <si>
    <t>Firm Gas Service</t>
  </si>
  <si>
    <t>General Instructions:</t>
  </si>
  <si>
    <t>Company Name</t>
  </si>
  <si>
    <t>Contact Person Name</t>
  </si>
  <si>
    <t>Contact Person Number</t>
  </si>
  <si>
    <t>Contact Person Email</t>
  </si>
  <si>
    <t>Company Experience, years</t>
  </si>
  <si>
    <t xml:space="preserve">Limitations on Acceptable Proposals </t>
  </si>
  <si>
    <t xml:space="preserve">Will the proposed solution result in the following: </t>
  </si>
  <si>
    <t>Y/N</t>
  </si>
  <si>
    <t xml:space="preserve">Lead to significant shifts in end-use natural gas consumption to other fossil fuels, including #2, #4, or #6 fuel oil, diesel fuel, gasoline, or propane. 
</t>
  </si>
  <si>
    <t xml:space="preserve">Lead to significant increases in end-use carbon emissions. 
</t>
  </si>
  <si>
    <t xml:space="preserve">Meaningfully reduce the reliability of the natural gas supply to Con Edison customers. 
</t>
  </si>
  <si>
    <t>Will the proposed solution provide the required relief:</t>
  </si>
  <si>
    <t>Sector</t>
  </si>
  <si>
    <t>Total Facility</t>
  </si>
  <si>
    <t>Commercial &amp; Industrial</t>
  </si>
  <si>
    <t>Education</t>
  </si>
  <si>
    <t>Hospital</t>
  </si>
  <si>
    <t>Large Office</t>
  </si>
  <si>
    <t>NA</t>
  </si>
  <si>
    <t>Large Retail</t>
  </si>
  <si>
    <t>Small Business</t>
  </si>
  <si>
    <t>Grocery</t>
  </si>
  <si>
    <t>Restaurant</t>
  </si>
  <si>
    <t>Small Office</t>
  </si>
  <si>
    <t>Small Retail</t>
  </si>
  <si>
    <t>Instructions:</t>
  </si>
  <si>
    <t>Type of Technology</t>
  </si>
  <si>
    <t>Electrification</t>
  </si>
  <si>
    <t>Energy Efficiency</t>
  </si>
  <si>
    <t>Demand Response</t>
  </si>
  <si>
    <t>Other</t>
  </si>
  <si>
    <t>Technology Type</t>
  </si>
  <si>
    <t>Effective Useful Life (EUL)</t>
  </si>
  <si>
    <t>Select from drop down</t>
  </si>
  <si>
    <t>Enter measure/technology name</t>
  </si>
  <si>
    <t>Provide EUL (use TRM v8 if applicable) or contracted length of measure</t>
  </si>
  <si>
    <t>Installation Timeline</t>
  </si>
  <si>
    <t>Annual Gas Energy Savings (Dth/yr)</t>
  </si>
  <si>
    <t>Gas Peak Day Demand Reduction (Dth/dy)</t>
  </si>
  <si>
    <t>Annual Electric Energy Savings (kWh/yr)</t>
  </si>
  <si>
    <t>Electric Peak Hour Demand Reduction (kW)</t>
  </si>
  <si>
    <t>Include incentive amount currently being offered by an existing Con Edison Energy Efficiency, Clean Heat, Demand Response, or Other Program, if applicable.</t>
  </si>
  <si>
    <t>Customer Out-of-Pocket Cost</t>
  </si>
  <si>
    <t>Measure</t>
  </si>
  <si>
    <r>
      <t>Incentive/Grant from 3</t>
    </r>
    <r>
      <rPr>
        <b/>
        <vertAlign val="superscript"/>
        <sz val="11"/>
        <color theme="1"/>
        <rFont val="Calibri"/>
        <family val="2"/>
        <scheme val="minor"/>
      </rPr>
      <t>rd</t>
    </r>
    <r>
      <rPr>
        <b/>
        <sz val="11"/>
        <color theme="1"/>
        <rFont val="Calibri"/>
        <family val="2"/>
        <scheme val="minor"/>
      </rPr>
      <t>-Party Program(s)</t>
    </r>
  </si>
  <si>
    <t>Include cost component to be charged to participating customer.</t>
  </si>
  <si>
    <t>Implementation Fee from Con Edison NPA Program</t>
  </si>
  <si>
    <t>Include all overhead fees for NPA Program operation being requested from Con Edison as part of this RFP response.</t>
  </si>
  <si>
    <t>Include additional NPA incentive amount being requested from Con Edison as part of this RFP response.</t>
  </si>
  <si>
    <t>Lifetime Measure O&amp;M Cost</t>
  </si>
  <si>
    <t>Lifetime Measure Revenue Stream</t>
  </si>
  <si>
    <t>Measure Assumptions</t>
  </si>
  <si>
    <t>Include assumed typical measure details that directly impact its benefits and costs.</t>
  </si>
  <si>
    <t xml:space="preserve">Use computations from TRM v8, if applicable, and indicate all pertinent measure parameters in the Assumptions field. If not applicable, include separate workbook demonstrating computation. </t>
  </si>
  <si>
    <t>General Measure Information</t>
  </si>
  <si>
    <t>Measure Benefits</t>
  </si>
  <si>
    <t>NPA Solution Category</t>
  </si>
  <si>
    <t>Require construction of new utility-sided gas transmission or distribution pipeline infrastructure.</t>
  </si>
  <si>
    <t>Project</t>
  </si>
  <si>
    <t>Target Year</t>
  </si>
  <si>
    <t>Borough/County</t>
  </si>
  <si>
    <t>Building Type</t>
  </si>
  <si>
    <t>Unit(s) 
(per building)</t>
  </si>
  <si>
    <t>Service(s) 
(per building)</t>
  </si>
  <si>
    <t>Account(s)
 (per service)</t>
  </si>
  <si>
    <t>Heating or Non-Heating</t>
  </si>
  <si>
    <t>Annual kWh</t>
  </si>
  <si>
    <t>Dth/Year 
(3 Year AVG)</t>
  </si>
  <si>
    <t>Project 1</t>
  </si>
  <si>
    <t>Westchester</t>
  </si>
  <si>
    <t>Single family home</t>
  </si>
  <si>
    <t>Service 1</t>
  </si>
  <si>
    <t>Account 1</t>
  </si>
  <si>
    <t>Project 2</t>
  </si>
  <si>
    <t>Queens</t>
  </si>
  <si>
    <t>Account 2</t>
  </si>
  <si>
    <t>Project 3</t>
  </si>
  <si>
    <t>Bronx</t>
  </si>
  <si>
    <t>Mixed Use</t>
  </si>
  <si>
    <t>Project 4</t>
  </si>
  <si>
    <t>Multifamily home</t>
  </si>
  <si>
    <t>Project 5</t>
  </si>
  <si>
    <t>Project 6</t>
  </si>
  <si>
    <t>Religious Institution</t>
  </si>
  <si>
    <t>Service 2</t>
  </si>
  <si>
    <t>Project 7</t>
  </si>
  <si>
    <t xml:space="preserve">Multifamily </t>
  </si>
  <si>
    <t>Project 8</t>
  </si>
  <si>
    <t>Project 9</t>
  </si>
  <si>
    <t>Project 10</t>
  </si>
  <si>
    <t>Multi-Family</t>
  </si>
  <si>
    <t>Account 3</t>
  </si>
  <si>
    <t>Project 11</t>
  </si>
  <si>
    <t>Service 3</t>
  </si>
  <si>
    <t>Project 12</t>
  </si>
  <si>
    <t>Project 13</t>
  </si>
  <si>
    <t>Project 14</t>
  </si>
  <si>
    <t>Project 15</t>
  </si>
  <si>
    <t>Mixed Use (Residential and Commercial)</t>
  </si>
  <si>
    <t>Service 4</t>
  </si>
  <si>
    <t>Project 16</t>
  </si>
  <si>
    <t>Project 17</t>
  </si>
  <si>
    <t>Service 5</t>
  </si>
  <si>
    <t>Project 18</t>
  </si>
  <si>
    <t>Multifamily / Retirement Community</t>
  </si>
  <si>
    <t>Project 19</t>
  </si>
  <si>
    <t>Project 20</t>
  </si>
  <si>
    <t>Account 4</t>
  </si>
  <si>
    <t>Account 5</t>
  </si>
  <si>
    <t>Project 21</t>
  </si>
  <si>
    <t>Account 6</t>
  </si>
  <si>
    <t>Account 7</t>
  </si>
  <si>
    <t>Account 8</t>
  </si>
  <si>
    <t>Account 9</t>
  </si>
  <si>
    <t>Account 10</t>
  </si>
  <si>
    <t>Account 11</t>
  </si>
  <si>
    <t>Optional Bonus Measures (e.g. Envelope, Controls, Health &amp; Safety Improvements, etc.)</t>
  </si>
  <si>
    <t>Optional Bonus Measures (e.g. Oil Boiler/WH Electrification, Envelope, Controls, Health &amp; Safety Improvements, etc.)</t>
  </si>
  <si>
    <t>Energy Storage</t>
  </si>
  <si>
    <t>Use computations from TRM v8, if applicable, and indicate all pertinent measure parameters in the Assumptions field. If not applicable, include separate workbook demonstrating computation and include both summer and winter benefits combined. Use negative value if the measure causes an increase in comsumption/demand.</t>
  </si>
  <si>
    <t>Summary of Results</t>
  </si>
  <si>
    <t>Use Peak Load Shape Factor multipliers (Dth/dy = Dth/yr X PLSF)</t>
  </si>
  <si>
    <t>Does the solution fully electrify all natural gas end-use at a customer's location?</t>
  </si>
  <si>
    <t>Provide typical timeframe to complete installation (incl. time for permitting and procuring materials)</t>
  </si>
  <si>
    <t>Incentive from Con Edison NPA Program</t>
  </si>
  <si>
    <t>Gas Equipment End-Use</t>
  </si>
  <si>
    <t>Respondent should use the Optional Bonus Measure line item to propose a measure upgrade for a non-gas fired end-use equipment present at the customer's facility. Duplicate this line item as needed.
Respondent should use the Electric Service Make-Ready line item to propose electrical upgrade work that may typically be required at the customer's facility. This can include new electrical outlets, circuit breakers, meain electric distribution panel, and exterior service connection from the street. Duplicate this line item as needed.</t>
  </si>
  <si>
    <t>Electric Service Make-Ready</t>
  </si>
  <si>
    <t>Sample List of Projects</t>
  </si>
  <si>
    <t>Pool Heater</t>
  </si>
  <si>
    <t>Annual Oil Energy Savings (MMBtu/yr)</t>
  </si>
  <si>
    <t>NPA Details_Option A</t>
  </si>
  <si>
    <t>NPA Details_Option B</t>
  </si>
  <si>
    <t>Instructions for this Page:</t>
  </si>
  <si>
    <t>Please provide details requested below in all yellow cells. Rows 29 - 40 will auto populate based on inputs from the NPA Details pages.</t>
  </si>
  <si>
    <t>Respondent Information</t>
  </si>
  <si>
    <t>Require significant direct investments by the Respondent for facilities or services outside of the Con Edison service territory.</t>
  </si>
  <si>
    <t>Equipment End-Use Category</t>
  </si>
  <si>
    <t>Interior Equipment (Cooking &amp; Laundry Appliances)</t>
  </si>
  <si>
    <t>Single Family - Res</t>
  </si>
  <si>
    <t>Small Multi-Family - Res</t>
  </si>
  <si>
    <t>Large Multi-Family Res</t>
  </si>
  <si>
    <t>Smart Thermostat Measure</t>
  </si>
  <si>
    <t>Multi-Family Common Area</t>
  </si>
  <si>
    <t>Boiler Energy Management System Measure</t>
  </si>
  <si>
    <t>Miscellaneous - Entertainment</t>
  </si>
  <si>
    <t>Nursing Home - Lodging</t>
  </si>
  <si>
    <t>Warehouse - Indsutrial</t>
  </si>
  <si>
    <t>Gas Peak Load Shape Factors</t>
  </si>
  <si>
    <r>
      <rPr>
        <b/>
        <sz val="12"/>
        <rFont val="Calibri"/>
        <family val="2"/>
        <scheme val="minor"/>
      </rPr>
      <t>The table above provides details on the Peak Load Shape Factors (PLSF) for Con Edison’s service territory</t>
    </r>
    <r>
      <rPr>
        <sz val="12"/>
        <rFont val="Calibri"/>
        <family val="2"/>
        <scheme val="minor"/>
      </rPr>
      <t xml:space="preserve"> broken down by customer segment. 
The PLSF is the summation of the hourly fractional gas loads for a prototypical building over a 24 hour period that coincides with the winter peak design day. A PLSF was computed for 17 different customer segments and 3 different equipment end-use categories using a TMY weather-modified version of the US DOE residential and commercial gas load shape curves.
Hourly load shapes were developed for each hour of the year (8,760 hours total). A load shape provides the hourly percentage of annual load for a specific end use, meaning that the sum of hourly fractions over one year will result in one therm of gas energy consumption. These load shapes leverage the United States Department of Energy (DOE) residential and commercial prototypical models, and are categorized by customer segment and equipment end-use type (i.e. total facility, heating, hot water, and interior equipment). From these load shapes, a peak load shape factor (PLSF) for winter peak periods was calculated.
</t>
    </r>
  </si>
  <si>
    <r>
      <rPr>
        <b/>
        <i/>
        <sz val="8"/>
        <color theme="1"/>
        <rFont val="Calibri"/>
        <family val="2"/>
        <scheme val="minor"/>
      </rPr>
      <t>Optional</t>
    </r>
    <r>
      <rPr>
        <i/>
        <sz val="8"/>
        <color theme="1"/>
        <rFont val="Calibri"/>
        <family val="2"/>
        <scheme val="minor"/>
      </rPr>
      <t>. Include all measure-related O&amp;M costs to be paid by the participating customer over the EUL of the measure. Do not include fuel costs.</t>
    </r>
  </si>
  <si>
    <r>
      <rPr>
        <b/>
        <i/>
        <sz val="8"/>
        <color theme="1"/>
        <rFont val="Calibri"/>
        <family val="2"/>
        <scheme val="minor"/>
      </rPr>
      <t>Optional</t>
    </r>
    <r>
      <rPr>
        <i/>
        <sz val="8"/>
        <color theme="1"/>
        <rFont val="Calibri"/>
        <family val="2"/>
        <scheme val="minor"/>
      </rPr>
      <t xml:space="preserve">. Include all measure-related revenue streams to be paid to the participating customer over the EUL of the measure. </t>
    </r>
  </si>
  <si>
    <t>Ducted  Central Air-Source Heat Pump</t>
  </si>
  <si>
    <t>6 weeks</t>
  </si>
  <si>
    <t>-Single-family home, 2,000 sq ft built in 1980
- Existing gas furnace (78% AFUE) + central AC (11.8 EER, 14 SEER) w/ adequate ductwork
- 3.5 ton ASHP system upgrade (15 EER, 22.3 SEER, 3.4 COP)
- upgrade to 200A electric distribution panel 
- annual full load heating hours = 1,485
- annual full load cooling hours = 811</t>
  </si>
  <si>
    <t>Include incentive/grant amount currently being offered by an existing NYSERDA, NYC Mayors Office, Federal/State/City tax credits or Other non-Con Edison Program, if applicable.</t>
  </si>
  <si>
    <r>
      <rPr>
        <b/>
        <i/>
        <sz val="8"/>
        <color theme="1"/>
        <rFont val="Calibri"/>
        <family val="2"/>
        <scheme val="minor"/>
      </rPr>
      <t>Optional</t>
    </r>
    <r>
      <rPr>
        <i/>
        <sz val="8"/>
        <color theme="1"/>
        <rFont val="Calibri"/>
        <family val="2"/>
        <scheme val="minor"/>
      </rPr>
      <t xml:space="preserve">. Include all measure-related revenue streams to be paid to the participating customer over the EUL of the measure (e.g utility DR program). </t>
    </r>
  </si>
  <si>
    <t>Respondent must breakout the detail from their RFP response proposal into the below NPA Solution Categories which are based on customer segment and firm gas service type. For each category respondent is required to enter a measure solution for every equipment end-use line item. Populate data in the beige-colored fields. Respondent may add more equipment end-use line items to an NPA Solution Category, if neccessary. Note: as indicated on the MRP Project Summary page, a majority of NPA Program projects will consist of single-family home customers.</t>
  </si>
  <si>
    <t>Incentive from Existing Con Edison Program(s)</t>
  </si>
  <si>
    <t>Measure &amp; Installation Costs</t>
  </si>
  <si>
    <t>NPA Program Funding Request</t>
  </si>
  <si>
    <t>Total 1st Year Measure &amp; Installation Cost</t>
  </si>
  <si>
    <t>Additional Lifetime Measure &amp; Installation Cost(s)</t>
  </si>
  <si>
    <t>Total NPA Program Funding Request</t>
  </si>
  <si>
    <t>Total NPA Implementation Cost</t>
  </si>
  <si>
    <t>Non-Pipeline Alternative Program Questionnaire: Whole Building Electrification Services RFP Details_Option A</t>
  </si>
  <si>
    <t>Non-Pipeline Alternative Program Questionnaire: Whole Building Electrification Services RFP Details_Option B</t>
  </si>
  <si>
    <t>Non-Pipeline Alternative Program Questionnaire: Whole Building Electrification Services RFP Summary</t>
  </si>
  <si>
    <r>
      <t xml:space="preserve">Respondent should use this workbook to input the itemized cost and benefit details associated with their response proposal to Con Edison's NPA Electrification Program RFP. 
Respondent should enter data into all required fields on this Summary page and the NPA Details_Option A page. If Respondent is proposing more than one solution set for any particular NPA Solution Category, enter the more complex solution set on the NPA Details_Option B page.
Note that the actual Measure Benefits acquired by the Program will be a performance-based determination made by Con Edison's M&amp;V analysis, with consideration of the respondent's engineering estimates, on each specific NPA project.
Selected respondent(s) should expect to receive 2 types of payments from Con Edison during the term of their NPA contract:
1. Incentive payments at a variable $/measure item rate for each complete NPA solution set installed for a qualified customer. Rate will be determined based on the respondent's inputs in columns Q and V on the NPA Details page. Incentive payments are intended to cover all or a portion of the respondent's material and labor costs associated with the measure installations. </t>
    </r>
    <r>
      <rPr>
        <i/>
        <sz val="11"/>
        <rFont val="Calibri"/>
        <family val="2"/>
        <scheme val="minor"/>
      </rPr>
      <t>(E.g. NPA incentive price for a Residential Mini-Split Air-Source Heat Pump would vary based on the size of the unit required to meet the scope of the project.)</t>
    </r>
    <r>
      <rPr>
        <i/>
        <sz val="11"/>
        <color theme="1"/>
        <rFont val="Calibri"/>
        <family val="2"/>
        <scheme val="minor"/>
      </rPr>
      <t xml:space="preserve">
2. Implementation payments at a fixed $/measure item rate for each complete NPA solution set  installed for a qualified customer. Rate will be determined based on the respondent's input in column R on the NPA Details page. Implementation payments are intended to cover all the respondent's overhead and profit margin costs associated with the measure installations. (E.g. NPA implementation price for a Residential Mini-Split Air-Source Heat Pump would be set at a fixed $/customer rate.)
</t>
    </r>
    <r>
      <rPr>
        <i/>
        <sz val="11"/>
        <color rgb="FF0070C0"/>
        <rFont val="Calibri"/>
        <family val="2"/>
        <scheme val="minor"/>
      </rPr>
      <t xml:space="preserve">
</t>
    </r>
    <r>
      <rPr>
        <i/>
        <sz val="11"/>
        <rFont val="Calibri"/>
        <family val="2"/>
        <scheme val="minor"/>
      </rPr>
      <t>Note: Con Edison will examine the total NPA Program implementation cost as a key factor in determining the feasability of the respondent's proposed solution set. Therefore, Respondents should optimize their proposed pricing by considering the potential scale and longevity of this NPA Program.</t>
    </r>
    <r>
      <rPr>
        <i/>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</si>
</sst>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0.0"/>
    <numFmt numFmtId="166" formatCode="0.0"/>
  </numFmts>
  <fonts count="2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u/>
      <sz val="14"/>
      <color theme="1"/>
      <name val="Calibri"/>
      <family val="2"/>
      <scheme val="minor"/>
    </font>
    <font>
      <b/>
      <sz val="14"/>
      <color theme="1"/>
      <name val="Calibri"/>
      <family val="2"/>
      <scheme val="minor"/>
    </font>
    <font>
      <b/>
      <u/>
      <sz val="11"/>
      <color theme="1"/>
      <name val="Calibri"/>
      <family val="2"/>
      <scheme val="minor"/>
    </font>
    <font>
      <i/>
      <sz val="11"/>
      <color theme="1"/>
      <name val="Calibri"/>
      <family val="2"/>
      <scheme val="minor"/>
    </font>
    <font>
      <i/>
      <sz val="11"/>
      <color rgb="FFFF0000"/>
      <name val="Calibri"/>
      <family val="2"/>
      <scheme val="minor"/>
    </font>
    <font>
      <sz val="12"/>
      <color theme="1"/>
      <name val="Calibri"/>
      <family val="2"/>
      <scheme val="minor"/>
    </font>
    <font>
      <sz val="12"/>
      <name val="Calibri"/>
      <family val="2"/>
      <scheme val="minor"/>
    </font>
    <font>
      <b/>
      <sz val="12"/>
      <name val="Calibri"/>
      <family val="2"/>
      <scheme val="minor"/>
    </font>
    <font>
      <b/>
      <u/>
      <sz val="16"/>
      <color theme="0"/>
      <name val="Calibri"/>
      <family val="2"/>
      <scheme val="minor"/>
    </font>
    <font>
      <i/>
      <sz val="8"/>
      <color theme="1"/>
      <name val="Calibri"/>
      <family val="2"/>
      <scheme val="minor"/>
    </font>
    <font>
      <b/>
      <sz val="11"/>
      <name val="Calibri"/>
      <family val="2"/>
      <scheme val="minor"/>
    </font>
    <font>
      <b/>
      <vertAlign val="superscript"/>
      <sz val="11"/>
      <color theme="1"/>
      <name val="Calibri"/>
      <family val="2"/>
      <scheme val="minor"/>
    </font>
    <font>
      <b/>
      <sz val="15"/>
      <color theme="3"/>
      <name val="Calibri"/>
      <family val="2"/>
      <scheme val="minor"/>
    </font>
    <font>
      <b/>
      <sz val="10"/>
      <name val="Calibri"/>
      <family val="2"/>
      <scheme val="minor"/>
    </font>
    <font>
      <sz val="10"/>
      <name val="Calibri"/>
      <family val="2"/>
      <scheme val="minor"/>
    </font>
    <font>
      <b/>
      <sz val="12"/>
      <color theme="1"/>
      <name val="Calibri"/>
      <family val="2"/>
      <scheme val="minor"/>
    </font>
    <font>
      <i/>
      <sz val="10"/>
      <color theme="1"/>
      <name val="Calibri"/>
      <family val="2"/>
      <scheme val="minor"/>
    </font>
    <font>
      <u/>
      <sz val="11"/>
      <color theme="1"/>
      <name val="Calibri"/>
      <family val="2"/>
      <scheme val="minor"/>
    </font>
    <font>
      <sz val="11"/>
      <color rgb="FFFF0000"/>
      <name val="Calibri"/>
      <family val="2"/>
      <scheme val="minor"/>
    </font>
    <font>
      <b/>
      <i/>
      <sz val="8"/>
      <color theme="1"/>
      <name val="Calibri"/>
      <family val="2"/>
      <scheme val="minor"/>
    </font>
    <font>
      <i/>
      <sz val="11"/>
      <color rgb="FF0070C0"/>
      <name val="Calibri"/>
      <family val="2"/>
      <scheme val="minor"/>
    </font>
    <font>
      <i/>
      <sz val="11"/>
      <name val="Calibri"/>
      <family val="2"/>
      <scheme val="minor"/>
    </font>
  </fonts>
  <fills count="16">
    <fill>
      <patternFill patternType="none"/>
    </fill>
    <fill>
      <patternFill patternType="gray125"/>
    </fill>
    <fill>
      <patternFill patternType="solid">
        <fgColor theme="0" tint="-0.34998626667073579"/>
        <bgColor indexed="64"/>
      </patternFill>
    </fill>
    <fill>
      <patternFill patternType="solid">
        <fgColor rgb="FFFFFF99"/>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6"/>
      </patternFill>
    </fill>
    <fill>
      <patternFill patternType="solid">
        <fgColor theme="6" tint="0.79998168889431442"/>
        <bgColor indexed="65"/>
      </patternFill>
    </fill>
    <fill>
      <patternFill patternType="solid">
        <fgColor theme="6" tint="0.39997558519241921"/>
        <bgColor indexed="65"/>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top style="thin">
        <color auto="1"/>
      </top>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top/>
      <bottom style="thick">
        <color theme="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medium">
        <color indexed="64"/>
      </right>
      <top/>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16" fillId="0" borderId="45" applyNumberFormat="0" applyFill="0" applyAlignment="0" applyProtection="0"/>
    <xf numFmtId="0" fontId="1" fillId="9" borderId="0" applyNumberFormat="0" applyBorder="0" applyAlignment="0" applyProtection="0"/>
    <xf numFmtId="0" fontId="1" fillId="10" borderId="0" applyNumberFormat="0" applyBorder="0" applyAlignment="0" applyProtection="0"/>
  </cellStyleXfs>
  <cellXfs count="298">
    <xf numFmtId="0" fontId="0" fillId="0" borderId="0" xfId="0"/>
    <xf numFmtId="0" fontId="0" fillId="0" borderId="0" xfId="0" applyAlignment="1">
      <alignment horizontal="center"/>
    </xf>
    <xf numFmtId="0" fontId="4" fillId="0" borderId="0" xfId="0" applyFont="1"/>
    <xf numFmtId="0" fontId="0" fillId="2" borderId="0" xfId="0" applyFill="1"/>
    <xf numFmtId="0" fontId="5" fillId="0" borderId="0" xfId="0" applyFont="1"/>
    <xf numFmtId="0" fontId="6" fillId="0" borderId="0" xfId="0" applyFont="1"/>
    <xf numFmtId="0" fontId="7" fillId="0" borderId="0" xfId="0" applyFont="1" applyAlignment="1">
      <alignment wrapText="1"/>
    </xf>
    <xf numFmtId="0" fontId="7" fillId="0" borderId="0" xfId="0" applyFont="1" applyAlignment="1">
      <alignment horizontal="left" vertical="top" wrapText="1"/>
    </xf>
    <xf numFmtId="0" fontId="7" fillId="0" borderId="0" xfId="0" applyFont="1" applyAlignment="1">
      <alignment horizontal="left" wrapText="1"/>
    </xf>
    <xf numFmtId="0" fontId="7" fillId="0" borderId="0" xfId="0" applyFont="1" applyAlignment="1">
      <alignment horizontal="left" vertical="center" wrapText="1"/>
    </xf>
    <xf numFmtId="0" fontId="3" fillId="0" borderId="1" xfId="0" applyFont="1" applyBorder="1"/>
    <xf numFmtId="0" fontId="3" fillId="0" borderId="0" xfId="0" applyFont="1"/>
    <xf numFmtId="0" fontId="3" fillId="4" borderId="1" xfId="0" applyFont="1" applyFill="1" applyBorder="1" applyAlignment="1">
      <alignment horizontal="center"/>
    </xf>
    <xf numFmtId="0" fontId="0" fillId="3" borderId="1" xfId="0" applyFill="1" applyBorder="1" applyAlignment="1" applyProtection="1">
      <alignment horizontal="center" vertical="center"/>
      <protection locked="0"/>
    </xf>
    <xf numFmtId="0" fontId="8" fillId="0" borderId="0" xfId="0" applyFont="1"/>
    <xf numFmtId="0" fontId="0" fillId="0" borderId="0" xfId="0" applyAlignment="1">
      <alignment horizontal="left" vertical="top" wrapText="1" indent="2"/>
    </xf>
    <xf numFmtId="0" fontId="9" fillId="0" borderId="0" xfId="0" quotePrefix="1" applyFont="1" applyAlignment="1">
      <alignment horizontal="right"/>
    </xf>
    <xf numFmtId="0" fontId="0" fillId="0" borderId="0" xfId="0" applyAlignment="1">
      <alignment horizontal="right"/>
    </xf>
    <xf numFmtId="0" fontId="0" fillId="5" borderId="1" xfId="0" applyFill="1" applyBorder="1"/>
    <xf numFmtId="0" fontId="3" fillId="0" borderId="1" xfId="0" applyFont="1" applyBorder="1" applyAlignment="1">
      <alignment horizontal="center" wrapText="1"/>
    </xf>
    <xf numFmtId="0" fontId="3" fillId="0" borderId="2" xfId="0" applyFont="1" applyBorder="1" applyAlignment="1">
      <alignment horizontal="center" wrapText="1"/>
    </xf>
    <xf numFmtId="0" fontId="3" fillId="0" borderId="10" xfId="0" applyFont="1" applyBorder="1" applyAlignment="1">
      <alignment horizontal="center" wrapText="1"/>
    </xf>
    <xf numFmtId="0" fontId="0" fillId="5" borderId="10" xfId="0" applyFill="1" applyBorder="1"/>
    <xf numFmtId="0" fontId="0" fillId="5" borderId="14" xfId="0" applyFill="1" applyBorder="1"/>
    <xf numFmtId="0" fontId="0" fillId="5" borderId="15" xfId="0" applyFill="1" applyBorder="1"/>
    <xf numFmtId="0" fontId="14" fillId="7" borderId="7" xfId="0" applyFont="1" applyFill="1" applyBorder="1"/>
    <xf numFmtId="0" fontId="14" fillId="7" borderId="11" xfId="0" applyFont="1" applyFill="1" applyBorder="1"/>
    <xf numFmtId="0" fontId="14" fillId="7" borderId="16" xfId="0" applyFont="1" applyFill="1" applyBorder="1" applyAlignment="1">
      <alignment wrapText="1"/>
    </xf>
    <xf numFmtId="0" fontId="3" fillId="0" borderId="5"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0" fillId="5" borderId="23" xfId="0" applyFill="1" applyBorder="1"/>
    <xf numFmtId="0" fontId="0" fillId="5" borderId="12" xfId="0" applyFill="1" applyBorder="1"/>
    <xf numFmtId="0" fontId="3" fillId="0" borderId="6" xfId="0" applyFont="1" applyBorder="1" applyAlignment="1">
      <alignment horizontal="center" wrapText="1"/>
    </xf>
    <xf numFmtId="0" fontId="3" fillId="0" borderId="7" xfId="0" applyFont="1" applyBorder="1" applyAlignment="1">
      <alignment horizontal="center" wrapText="1"/>
    </xf>
    <xf numFmtId="0" fontId="13" fillId="0" borderId="24" xfId="0" applyFont="1" applyBorder="1" applyAlignment="1">
      <alignment horizontal="center" vertical="center" wrapText="1"/>
    </xf>
    <xf numFmtId="0" fontId="0" fillId="5" borderId="29" xfId="0" applyFill="1" applyBorder="1"/>
    <xf numFmtId="0" fontId="0" fillId="5" borderId="30" xfId="0" applyFill="1" applyBorder="1"/>
    <xf numFmtId="0" fontId="0" fillId="5" borderId="5" xfId="0" applyFill="1" applyBorder="1"/>
    <xf numFmtId="164" fontId="0" fillId="5" borderId="1" xfId="0" applyNumberFormat="1" applyFill="1" applyBorder="1"/>
    <xf numFmtId="164" fontId="0" fillId="5" borderId="5" xfId="0" applyNumberFormat="1" applyFill="1" applyBorder="1"/>
    <xf numFmtId="164" fontId="0" fillId="5" borderId="7" xfId="0" applyNumberFormat="1" applyFill="1" applyBorder="1"/>
    <xf numFmtId="164" fontId="0" fillId="5" borderId="10" xfId="0" applyNumberFormat="1" applyFill="1" applyBorder="1"/>
    <xf numFmtId="164" fontId="0" fillId="5" borderId="11" xfId="0" applyNumberFormat="1" applyFill="1" applyBorder="1"/>
    <xf numFmtId="164" fontId="0" fillId="5" borderId="14" xfId="0" applyNumberFormat="1" applyFill="1" applyBorder="1"/>
    <xf numFmtId="164" fontId="0" fillId="5" borderId="16" xfId="0" applyNumberFormat="1" applyFill="1" applyBorder="1"/>
    <xf numFmtId="164" fontId="0" fillId="5" borderId="12" xfId="0" applyNumberFormat="1" applyFill="1" applyBorder="1"/>
    <xf numFmtId="164" fontId="0" fillId="5" borderId="23" xfId="0" applyNumberFormat="1" applyFill="1" applyBorder="1"/>
    <xf numFmtId="164" fontId="0" fillId="5" borderId="13" xfId="0" applyNumberFormat="1" applyFill="1" applyBorder="1"/>
    <xf numFmtId="0" fontId="14" fillId="7" borderId="31" xfId="0" applyFont="1" applyFill="1" applyBorder="1" applyAlignment="1">
      <alignment horizontal="center"/>
    </xf>
    <xf numFmtId="0" fontId="0" fillId="5" borderId="32" xfId="0" applyFill="1" applyBorder="1"/>
    <xf numFmtId="0" fontId="13" fillId="0" borderId="33" xfId="0" applyFont="1" applyFill="1" applyBorder="1" applyAlignment="1">
      <alignment horizontal="center" vertical="center" wrapText="1"/>
    </xf>
    <xf numFmtId="164" fontId="0" fillId="5" borderId="6" xfId="0" applyNumberFormat="1" applyFill="1" applyBorder="1"/>
    <xf numFmtId="164" fontId="0" fillId="7" borderId="7" xfId="0" applyNumberFormat="1" applyFill="1" applyBorder="1"/>
    <xf numFmtId="164" fontId="0" fillId="7" borderId="11" xfId="0" applyNumberFormat="1" applyFill="1" applyBorder="1"/>
    <xf numFmtId="164" fontId="0" fillId="5" borderId="15" xfId="0" applyNumberFormat="1" applyFill="1" applyBorder="1"/>
    <xf numFmtId="164" fontId="0" fillId="7" borderId="16" xfId="0" applyNumberFormat="1" applyFill="1" applyBorder="1"/>
    <xf numFmtId="0" fontId="3" fillId="2" borderId="35" xfId="0" applyFont="1" applyFill="1" applyBorder="1" applyAlignment="1">
      <alignment horizontal="center"/>
    </xf>
    <xf numFmtId="0" fontId="13" fillId="0" borderId="34" xfId="0" applyFont="1" applyBorder="1" applyAlignment="1">
      <alignment horizontal="center" vertical="center"/>
    </xf>
    <xf numFmtId="0" fontId="13" fillId="0" borderId="35" xfId="0" applyFont="1" applyBorder="1" applyAlignment="1">
      <alignment horizontal="center" vertical="center"/>
    </xf>
    <xf numFmtId="0" fontId="13" fillId="0" borderId="34"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38" xfId="0" applyFont="1" applyBorder="1" applyAlignment="1">
      <alignment horizontal="center" vertical="center" wrapText="1"/>
    </xf>
    <xf numFmtId="0" fontId="0" fillId="2" borderId="37" xfId="0" applyFill="1" applyBorder="1" applyAlignment="1">
      <alignment horizontal="center"/>
    </xf>
    <xf numFmtId="0" fontId="13" fillId="0" borderId="36" xfId="0" applyFont="1" applyFill="1" applyBorder="1" applyAlignment="1">
      <alignment horizontal="center" vertical="center" wrapText="1"/>
    </xf>
    <xf numFmtId="0" fontId="3" fillId="0" borderId="19" xfId="0" applyFont="1" applyFill="1" applyBorder="1" applyAlignment="1">
      <alignment horizontal="center" wrapText="1"/>
    </xf>
    <xf numFmtId="0" fontId="0" fillId="2" borderId="28" xfId="0" applyFill="1" applyBorder="1"/>
    <xf numFmtId="0" fontId="13" fillId="0" borderId="16" xfId="0" applyFont="1" applyBorder="1" applyAlignment="1">
      <alignment horizontal="center" vertical="center" wrapText="1"/>
    </xf>
    <xf numFmtId="0" fontId="3" fillId="2" borderId="39" xfId="0" applyFont="1" applyFill="1" applyBorder="1" applyAlignment="1">
      <alignment horizontal="center"/>
    </xf>
    <xf numFmtId="0" fontId="3" fillId="0" borderId="40" xfId="0" applyFont="1" applyBorder="1" applyAlignment="1">
      <alignment horizontal="center" wrapText="1"/>
    </xf>
    <xf numFmtId="0" fontId="14" fillId="7" borderId="13" xfId="0" applyFont="1" applyFill="1" applyBorder="1"/>
    <xf numFmtId="164" fontId="0" fillId="7" borderId="13" xfId="0" applyNumberFormat="1" applyFill="1" applyBorder="1"/>
    <xf numFmtId="0" fontId="0" fillId="5" borderId="6" xfId="0" applyFill="1" applyBorder="1"/>
    <xf numFmtId="0" fontId="0" fillId="5" borderId="28" xfId="0" applyFill="1" applyBorder="1"/>
    <xf numFmtId="0" fontId="14" fillId="7" borderId="43" xfId="0" applyFont="1" applyFill="1" applyBorder="1" applyAlignment="1">
      <alignment wrapText="1"/>
    </xf>
    <xf numFmtId="0" fontId="0" fillId="5" borderId="8" xfId="0" applyFill="1" applyBorder="1"/>
    <xf numFmtId="0" fontId="0" fillId="5" borderId="9" xfId="0" applyFill="1" applyBorder="1"/>
    <xf numFmtId="164" fontId="0" fillId="5" borderId="8" xfId="0" applyNumberFormat="1" applyFill="1" applyBorder="1"/>
    <xf numFmtId="164" fontId="0" fillId="5" borderId="9" xfId="0" applyNumberFormat="1" applyFill="1" applyBorder="1"/>
    <xf numFmtId="164" fontId="0" fillId="7" borderId="43" xfId="0" applyNumberFormat="1" applyFill="1" applyBorder="1"/>
    <xf numFmtId="164" fontId="0" fillId="5" borderId="43" xfId="0" applyNumberFormat="1" applyFill="1" applyBorder="1"/>
    <xf numFmtId="0" fontId="0" fillId="5" borderId="44" xfId="0" applyFill="1" applyBorder="1"/>
    <xf numFmtId="0" fontId="16" fillId="8" borderId="45" xfId="2" applyFill="1" applyAlignment="1">
      <alignment horizontal="center"/>
    </xf>
    <xf numFmtId="0" fontId="16" fillId="8" borderId="45" xfId="2" applyFill="1" applyAlignment="1">
      <alignment horizontal="center" wrapText="1"/>
    </xf>
    <xf numFmtId="1" fontId="16" fillId="8" borderId="45" xfId="2" applyNumberFormat="1" applyFill="1" applyAlignment="1">
      <alignment horizontal="center" wrapText="1"/>
    </xf>
    <xf numFmtId="2" fontId="16" fillId="8" borderId="45" xfId="2" applyNumberFormat="1" applyFill="1" applyAlignment="1">
      <alignment horizontal="center" wrapText="1"/>
    </xf>
    <xf numFmtId="0" fontId="17" fillId="0" borderId="1" xfId="0" applyFont="1" applyBorder="1" applyAlignment="1">
      <alignment horizontal="center"/>
    </xf>
    <xf numFmtId="0" fontId="1" fillId="9" borderId="1" xfId="3" applyBorder="1" applyAlignment="1">
      <alignment horizontal="center"/>
    </xf>
    <xf numFmtId="0" fontId="1" fillId="9" borderId="1" xfId="3" applyBorder="1" applyAlignment="1">
      <alignment horizontal="center" wrapText="1"/>
    </xf>
    <xf numFmtId="1" fontId="1" fillId="9" borderId="1" xfId="3" applyNumberFormat="1" applyBorder="1" applyAlignment="1">
      <alignment horizontal="center" wrapText="1"/>
    </xf>
    <xf numFmtId="0" fontId="18" fillId="11" borderId="1" xfId="0" applyFont="1" applyFill="1" applyBorder="1" applyAlignment="1">
      <alignment horizontal="center"/>
    </xf>
    <xf numFmtId="0" fontId="1" fillId="10" borderId="1" xfId="4" applyBorder="1" applyAlignment="1">
      <alignment horizontal="center"/>
    </xf>
    <xf numFmtId="1" fontId="1" fillId="10" borderId="1" xfId="4" applyNumberFormat="1" applyBorder="1" applyAlignment="1">
      <alignment horizontal="center" wrapText="1"/>
    </xf>
    <xf numFmtId="0" fontId="1" fillId="10" borderId="1" xfId="4" applyBorder="1" applyAlignment="1">
      <alignment horizontal="center" wrapText="1"/>
    </xf>
    <xf numFmtId="0" fontId="1" fillId="9" borderId="1" xfId="3" applyBorder="1" applyAlignment="1">
      <alignment horizontal="center" vertical="center" wrapText="1"/>
    </xf>
    <xf numFmtId="0" fontId="18" fillId="0" borderId="1" xfId="0" applyFont="1" applyBorder="1" applyAlignment="1">
      <alignment horizontal="center"/>
    </xf>
    <xf numFmtId="0" fontId="1" fillId="10" borderId="9" xfId="4" applyBorder="1" applyAlignment="1">
      <alignment horizontal="center" vertical="center" wrapText="1"/>
    </xf>
    <xf numFmtId="0" fontId="1" fillId="10" borderId="1" xfId="4" applyBorder="1" applyAlignment="1">
      <alignment horizontal="center" vertical="center" wrapText="1"/>
    </xf>
    <xf numFmtId="0" fontId="1" fillId="10" borderId="12" xfId="4" applyBorder="1" applyAlignment="1">
      <alignment horizontal="center" wrapText="1"/>
    </xf>
    <xf numFmtId="0" fontId="1" fillId="9" borderId="4" xfId="3" applyBorder="1" applyAlignment="1">
      <alignment horizontal="center" wrapText="1"/>
    </xf>
    <xf numFmtId="0" fontId="1" fillId="10" borderId="4" xfId="4" applyBorder="1" applyAlignment="1">
      <alignment horizontal="center" wrapText="1"/>
    </xf>
    <xf numFmtId="0" fontId="1" fillId="9" borderId="12" xfId="3" applyBorder="1" applyAlignment="1">
      <alignment horizontal="center" vertical="center" wrapText="1"/>
    </xf>
    <xf numFmtId="0" fontId="1" fillId="9" borderId="46" xfId="3" applyBorder="1" applyAlignment="1">
      <alignment horizontal="center" vertical="center" wrapText="1"/>
    </xf>
    <xf numFmtId="1" fontId="1" fillId="10" borderId="1" xfId="4" applyNumberFormat="1" applyBorder="1" applyAlignment="1">
      <alignment horizontal="center"/>
    </xf>
    <xf numFmtId="0" fontId="18" fillId="0" borderId="1" xfId="0" applyFont="1" applyBorder="1" applyAlignment="1">
      <alignment horizontal="center" wrapText="1"/>
    </xf>
    <xf numFmtId="2" fontId="18" fillId="0" borderId="1" xfId="0" applyNumberFormat="1" applyFont="1" applyBorder="1" applyAlignment="1">
      <alignment horizontal="center"/>
    </xf>
    <xf numFmtId="164" fontId="0" fillId="2" borderId="15" xfId="0" applyNumberFormat="1" applyFill="1" applyBorder="1"/>
    <xf numFmtId="0" fontId="0" fillId="0" borderId="0" xfId="0" applyBorder="1"/>
    <xf numFmtId="0" fontId="3" fillId="12" borderId="1" xfId="0" applyFont="1" applyFill="1" applyBorder="1" applyAlignment="1">
      <alignment horizontal="center"/>
    </xf>
    <xf numFmtId="0" fontId="19" fillId="4" borderId="1" xfId="0" applyFont="1" applyFill="1" applyBorder="1" applyAlignment="1">
      <alignment horizontal="center" vertical="center" wrapText="1"/>
    </xf>
    <xf numFmtId="3" fontId="0" fillId="5" borderId="6" xfId="0" applyNumberFormat="1" applyFill="1" applyBorder="1"/>
    <xf numFmtId="3" fontId="0" fillId="5" borderId="7" xfId="0" applyNumberFormat="1" applyFill="1" applyBorder="1"/>
    <xf numFmtId="3" fontId="0" fillId="5" borderId="1" xfId="0" applyNumberFormat="1" applyFill="1" applyBorder="1"/>
    <xf numFmtId="3" fontId="0" fillId="5" borderId="11" xfId="0" applyNumberFormat="1" applyFill="1" applyBorder="1"/>
    <xf numFmtId="3" fontId="0" fillId="5" borderId="9" xfId="0" applyNumberFormat="1" applyFill="1" applyBorder="1"/>
    <xf numFmtId="3" fontId="0" fillId="5" borderId="43" xfId="0" applyNumberFormat="1" applyFill="1" applyBorder="1"/>
    <xf numFmtId="3" fontId="0" fillId="5" borderId="15" xfId="0" applyNumberFormat="1" applyFill="1" applyBorder="1"/>
    <xf numFmtId="3" fontId="0" fillId="5" borderId="16" xfId="0" applyNumberFormat="1" applyFill="1" applyBorder="1"/>
    <xf numFmtId="3" fontId="0" fillId="5" borderId="12" xfId="0" applyNumberFormat="1" applyFill="1" applyBorder="1"/>
    <xf numFmtId="3" fontId="0" fillId="5" borderId="13" xfId="0" applyNumberFormat="1" applyFill="1" applyBorder="1"/>
    <xf numFmtId="3" fontId="0" fillId="5" borderId="5" xfId="0" applyNumberFormat="1" applyFill="1" applyBorder="1"/>
    <xf numFmtId="3" fontId="0" fillId="5" borderId="10" xfId="0" applyNumberFormat="1" applyFill="1" applyBorder="1"/>
    <xf numFmtId="3" fontId="0" fillId="2" borderId="8" xfId="0" applyNumberFormat="1" applyFill="1" applyBorder="1"/>
    <xf numFmtId="3" fontId="0" fillId="2" borderId="14" xfId="0" applyNumberFormat="1" applyFill="1" applyBorder="1"/>
    <xf numFmtId="3" fontId="0" fillId="5" borderId="23" xfId="0" applyNumberFormat="1" applyFill="1" applyBorder="1"/>
    <xf numFmtId="165" fontId="0" fillId="5" borderId="6" xfId="0" applyNumberFormat="1" applyFill="1" applyBorder="1"/>
    <xf numFmtId="165" fontId="0" fillId="5" borderId="1" xfId="0" applyNumberFormat="1" applyFill="1" applyBorder="1"/>
    <xf numFmtId="165" fontId="0" fillId="2" borderId="9" xfId="0" applyNumberFormat="1" applyFill="1" applyBorder="1"/>
    <xf numFmtId="165" fontId="0" fillId="2" borderId="15" xfId="0" applyNumberFormat="1" applyFill="1" applyBorder="1"/>
    <xf numFmtId="165" fontId="0" fillId="5" borderId="12" xfId="0" applyNumberFormat="1" applyFill="1" applyBorder="1"/>
    <xf numFmtId="3" fontId="0" fillId="2" borderId="15" xfId="0" applyNumberFormat="1" applyFill="1" applyBorder="1"/>
    <xf numFmtId="3" fontId="0" fillId="2" borderId="9" xfId="0" applyNumberFormat="1" applyFill="1" applyBorder="1"/>
    <xf numFmtId="165" fontId="0" fillId="5" borderId="27" xfId="0" applyNumberFormat="1" applyFill="1" applyBorder="1"/>
    <xf numFmtId="165" fontId="0" fillId="5" borderId="2" xfId="0" applyNumberFormat="1" applyFill="1" applyBorder="1"/>
    <xf numFmtId="165" fontId="0" fillId="5" borderId="17" xfId="0" applyNumberFormat="1" applyFill="1" applyBorder="1"/>
    <xf numFmtId="165" fontId="0" fillId="2" borderId="26" xfId="0" applyNumberFormat="1" applyFill="1" applyBorder="1"/>
    <xf numFmtId="165" fontId="0" fillId="5" borderId="25" xfId="0" applyNumberFormat="1" applyFill="1" applyBorder="1"/>
    <xf numFmtId="165" fontId="0" fillId="2" borderId="17" xfId="0" applyNumberFormat="1" applyFill="1" applyBorder="1"/>
    <xf numFmtId="164" fontId="3" fillId="12" borderId="1" xfId="0" applyNumberFormat="1" applyFont="1" applyFill="1" applyBorder="1" applyAlignment="1">
      <alignment horizontal="center"/>
    </xf>
    <xf numFmtId="0" fontId="19" fillId="4" borderId="1" xfId="0" applyFont="1" applyFill="1" applyBorder="1" applyAlignment="1">
      <alignment horizontal="center" vertical="center"/>
    </xf>
    <xf numFmtId="0" fontId="13" fillId="0" borderId="36" xfId="0" applyFont="1" applyFill="1" applyBorder="1" applyAlignment="1">
      <alignment horizontal="left" wrapText="1"/>
    </xf>
    <xf numFmtId="0" fontId="7" fillId="0" borderId="0" xfId="0" applyFont="1" applyAlignment="1">
      <alignment horizontal="left" vertical="top" wrapText="1"/>
    </xf>
    <xf numFmtId="0" fontId="13" fillId="0" borderId="35" xfId="0" applyFont="1" applyBorder="1" applyAlignment="1">
      <alignment horizontal="center" vertical="center" wrapText="1"/>
    </xf>
    <xf numFmtId="0" fontId="18" fillId="0" borderId="0" xfId="0" applyFont="1" applyBorder="1" applyAlignment="1">
      <alignment horizontal="center"/>
    </xf>
    <xf numFmtId="0" fontId="18" fillId="0" borderId="0" xfId="0" applyFont="1" applyBorder="1" applyAlignment="1">
      <alignment horizontal="center" wrapText="1"/>
    </xf>
    <xf numFmtId="2" fontId="18" fillId="0" borderId="0" xfId="0" applyNumberFormat="1" applyFont="1" applyBorder="1" applyAlignment="1">
      <alignment horizontal="center"/>
    </xf>
    <xf numFmtId="0" fontId="14" fillId="0" borderId="1" xfId="0" applyFont="1" applyFill="1" applyBorder="1" applyAlignment="1">
      <alignment horizontal="center" wrapText="1"/>
    </xf>
    <xf numFmtId="0" fontId="2" fillId="6" borderId="41" xfId="0" applyFont="1" applyFill="1" applyBorder="1" applyAlignment="1">
      <alignment horizontal="center"/>
    </xf>
    <xf numFmtId="0" fontId="3" fillId="0" borderId="11" xfId="0" applyFont="1" applyBorder="1" applyAlignment="1">
      <alignment horizontal="center" wrapText="1"/>
    </xf>
    <xf numFmtId="0" fontId="13" fillId="0" borderId="36" xfId="0" applyFont="1" applyBorder="1" applyAlignment="1">
      <alignment horizontal="center" vertical="center" wrapText="1"/>
    </xf>
    <xf numFmtId="165" fontId="0" fillId="5" borderId="43" xfId="0" applyNumberFormat="1" applyFill="1" applyBorder="1"/>
    <xf numFmtId="165" fontId="0" fillId="2" borderId="16" xfId="0" applyNumberFormat="1" applyFill="1" applyBorder="1"/>
    <xf numFmtId="165" fontId="0" fillId="2" borderId="43" xfId="0" applyNumberFormat="1" applyFill="1" applyBorder="1"/>
    <xf numFmtId="165" fontId="0" fillId="2" borderId="7" xfId="0" applyNumberFormat="1" applyFill="1" applyBorder="1"/>
    <xf numFmtId="165" fontId="0" fillId="2" borderId="11" xfId="0" applyNumberFormat="1" applyFill="1" applyBorder="1"/>
    <xf numFmtId="165" fontId="0" fillId="2" borderId="13" xfId="0" applyNumberFormat="1" applyFill="1" applyBorder="1"/>
    <xf numFmtId="0" fontId="0" fillId="13" borderId="5" xfId="0" applyFill="1" applyBorder="1" applyAlignment="1">
      <alignment horizontal="center"/>
    </xf>
    <xf numFmtId="0" fontId="3" fillId="13" borderId="27" xfId="0" applyFont="1" applyFill="1" applyBorder="1" applyAlignment="1">
      <alignment horizontal="center" vertical="center" wrapText="1"/>
    </xf>
    <xf numFmtId="0" fontId="3" fillId="13" borderId="14" xfId="0" applyFont="1" applyFill="1" applyBorder="1" applyAlignment="1">
      <alignment horizontal="center" vertical="center" wrapText="1"/>
    </xf>
    <xf numFmtId="0" fontId="3" fillId="13" borderId="15" xfId="0" applyFont="1" applyFill="1" applyBorder="1" applyAlignment="1">
      <alignment horizontal="center" vertical="center" wrapText="1"/>
    </xf>
    <xf numFmtId="0" fontId="3" fillId="13" borderId="16" xfId="0" applyFont="1" applyFill="1" applyBorder="1" applyAlignment="1">
      <alignment horizontal="center" vertical="center" wrapText="1"/>
    </xf>
    <xf numFmtId="0" fontId="0" fillId="14" borderId="11" xfId="0" applyFill="1" applyBorder="1"/>
    <xf numFmtId="10" fontId="0" fillId="0" borderId="47" xfId="1" applyNumberFormat="1" applyFont="1" applyFill="1" applyBorder="1" applyAlignment="1">
      <alignment horizontal="center"/>
    </xf>
    <xf numFmtId="10" fontId="0" fillId="0" borderId="6" xfId="1" applyNumberFormat="1" applyFont="1" applyFill="1" applyBorder="1" applyAlignment="1">
      <alignment horizontal="center"/>
    </xf>
    <xf numFmtId="10" fontId="0" fillId="0" borderId="7" xfId="1" applyNumberFormat="1" applyFont="1" applyFill="1" applyBorder="1" applyAlignment="1">
      <alignment horizontal="center"/>
    </xf>
    <xf numFmtId="10" fontId="0" fillId="0" borderId="4" xfId="1" applyNumberFormat="1" applyFont="1" applyFill="1" applyBorder="1" applyAlignment="1">
      <alignment horizontal="center"/>
    </xf>
    <xf numFmtId="10" fontId="0" fillId="0" borderId="1" xfId="1" applyNumberFormat="1" applyFont="1" applyFill="1" applyBorder="1" applyAlignment="1">
      <alignment horizontal="center"/>
    </xf>
    <xf numFmtId="10" fontId="0" fillId="0" borderId="11" xfId="1" applyNumberFormat="1" applyFont="1" applyFill="1" applyBorder="1" applyAlignment="1">
      <alignment horizontal="center"/>
    </xf>
    <xf numFmtId="10" fontId="0" fillId="0" borderId="4" xfId="1" applyNumberFormat="1" applyFont="1" applyBorder="1" applyAlignment="1">
      <alignment horizontal="center"/>
    </xf>
    <xf numFmtId="10" fontId="0" fillId="0" borderId="1" xfId="1" applyNumberFormat="1" applyFont="1" applyBorder="1" applyAlignment="1">
      <alignment horizontal="center"/>
    </xf>
    <xf numFmtId="10" fontId="0" fillId="0" borderId="11" xfId="1" applyNumberFormat="1" applyFont="1" applyBorder="1" applyAlignment="1">
      <alignment horizontal="center"/>
    </xf>
    <xf numFmtId="0" fontId="0" fillId="14" borderId="16" xfId="0" applyFill="1" applyBorder="1"/>
    <xf numFmtId="10" fontId="0" fillId="0" borderId="48" xfId="1" applyNumberFormat="1" applyFont="1" applyBorder="1" applyAlignment="1">
      <alignment horizontal="center"/>
    </xf>
    <xf numFmtId="10" fontId="0" fillId="0" borderId="15" xfId="1" applyNumberFormat="1" applyFont="1" applyBorder="1" applyAlignment="1">
      <alignment horizontal="center"/>
    </xf>
    <xf numFmtId="10" fontId="0" fillId="0" borderId="16" xfId="1" applyNumberFormat="1" applyFont="1" applyBorder="1" applyAlignment="1">
      <alignment horizontal="center"/>
    </xf>
    <xf numFmtId="0" fontId="21" fillId="0" borderId="0" xfId="0" applyFont="1"/>
    <xf numFmtId="0" fontId="22" fillId="0" borderId="0" xfId="0" applyFont="1"/>
    <xf numFmtId="0" fontId="0" fillId="0" borderId="0" xfId="0" applyFill="1"/>
    <xf numFmtId="0" fontId="13" fillId="15" borderId="49" xfId="0" applyFont="1" applyFill="1" applyBorder="1" applyAlignment="1">
      <alignment horizontal="left" wrapText="1"/>
    </xf>
    <xf numFmtId="0" fontId="13" fillId="15" borderId="50" xfId="0" applyFont="1" applyFill="1" applyBorder="1" applyAlignment="1">
      <alignment horizontal="center" vertical="center"/>
    </xf>
    <xf numFmtId="0" fontId="13" fillId="15" borderId="46" xfId="0" applyFont="1" applyFill="1" applyBorder="1" applyAlignment="1">
      <alignment horizontal="center" vertical="center"/>
    </xf>
    <xf numFmtId="0" fontId="13" fillId="15" borderId="0" xfId="0" applyFont="1" applyFill="1" applyBorder="1" applyAlignment="1">
      <alignment horizontal="center" vertical="center" wrapText="1"/>
    </xf>
    <xf numFmtId="0" fontId="13" fillId="15" borderId="49" xfId="0" applyFont="1" applyFill="1" applyBorder="1" applyAlignment="1">
      <alignment horizontal="center" vertical="center" wrapText="1"/>
    </xf>
    <xf numFmtId="0" fontId="13" fillId="15" borderId="50" xfId="0" applyFont="1" applyFill="1" applyBorder="1" applyAlignment="1">
      <alignment horizontal="center" vertical="center" wrapText="1"/>
    </xf>
    <xf numFmtId="0" fontId="13" fillId="15" borderId="46" xfId="0" applyFont="1" applyFill="1" applyBorder="1" applyAlignment="1">
      <alignment horizontal="center" vertical="center" wrapText="1"/>
    </xf>
    <xf numFmtId="0" fontId="7" fillId="15" borderId="46" xfId="0" applyFont="1" applyFill="1" applyBorder="1" applyAlignment="1">
      <alignment horizontal="center"/>
    </xf>
    <xf numFmtId="0" fontId="13" fillId="15" borderId="53" xfId="0" quotePrefix="1" applyFont="1" applyFill="1" applyBorder="1" applyAlignment="1">
      <alignment horizontal="left" vertical="center" wrapText="1"/>
    </xf>
    <xf numFmtId="166" fontId="13" fillId="15" borderId="46" xfId="0" applyNumberFormat="1" applyFont="1" applyFill="1" applyBorder="1" applyAlignment="1">
      <alignment horizontal="center" vertical="center" wrapText="1"/>
    </xf>
    <xf numFmtId="3" fontId="13" fillId="15" borderId="51" xfId="0" applyNumberFormat="1" applyFont="1" applyFill="1" applyBorder="1" applyAlignment="1">
      <alignment horizontal="center" vertical="center" wrapText="1"/>
    </xf>
    <xf numFmtId="164" fontId="13" fillId="15" borderId="50" xfId="0" applyNumberFormat="1" applyFont="1" applyFill="1" applyBorder="1" applyAlignment="1">
      <alignment horizontal="center" vertical="center" wrapText="1"/>
    </xf>
    <xf numFmtId="164" fontId="13" fillId="15" borderId="52" xfId="0" applyNumberFormat="1" applyFont="1" applyFill="1" applyBorder="1" applyAlignment="1">
      <alignment horizontal="center" vertical="center" wrapText="1"/>
    </xf>
    <xf numFmtId="164" fontId="13" fillId="15" borderId="46" xfId="0" applyNumberFormat="1" applyFont="1" applyFill="1" applyBorder="1" applyAlignment="1">
      <alignment horizontal="center" vertical="center" wrapText="1"/>
    </xf>
    <xf numFmtId="164" fontId="7" fillId="15" borderId="51" xfId="0" applyNumberFormat="1" applyFont="1" applyFill="1" applyBorder="1" applyAlignment="1">
      <alignment horizontal="center"/>
    </xf>
    <xf numFmtId="164" fontId="13" fillId="15" borderId="49" xfId="0" applyNumberFormat="1" applyFont="1" applyFill="1" applyBorder="1" applyAlignment="1">
      <alignment horizontal="center" vertical="center" wrapText="1"/>
    </xf>
    <xf numFmtId="0" fontId="7" fillId="15" borderId="54" xfId="0" applyFont="1" applyFill="1" applyBorder="1" applyAlignment="1">
      <alignment horizontal="center"/>
    </xf>
    <xf numFmtId="0" fontId="7" fillId="0" borderId="0" xfId="0" applyFont="1" applyAlignment="1">
      <alignment horizontal="left" vertical="top" wrapText="1"/>
    </xf>
    <xf numFmtId="0" fontId="19" fillId="4" borderId="1" xfId="0" applyFont="1" applyFill="1" applyBorder="1" applyAlignment="1">
      <alignment horizontal="center" vertical="center" wrapText="1"/>
    </xf>
    <xf numFmtId="0" fontId="12" fillId="6" borderId="0" xfId="0" applyFont="1" applyFill="1" applyAlignment="1">
      <alignment horizontal="left"/>
    </xf>
    <xf numFmtId="0" fontId="20" fillId="0" borderId="0" xfId="0" applyFont="1" applyFill="1" applyAlignment="1">
      <alignment horizontal="left" vertical="top" wrapText="1"/>
    </xf>
    <xf numFmtId="0" fontId="3" fillId="0" borderId="12" xfId="0" applyFont="1" applyFill="1" applyBorder="1" applyAlignment="1">
      <alignment horizontal="center" wrapText="1"/>
    </xf>
    <xf numFmtId="0" fontId="14" fillId="0" borderId="13" xfId="0" applyFont="1" applyFill="1" applyBorder="1" applyAlignment="1">
      <alignment horizontal="center" wrapText="1"/>
    </xf>
    <xf numFmtId="0" fontId="14" fillId="0" borderId="23" xfId="0" applyFont="1" applyBorder="1" applyAlignment="1">
      <alignment horizontal="center" wrapText="1"/>
    </xf>
    <xf numFmtId="0" fontId="3" fillId="0" borderId="12" xfId="0" applyFont="1" applyBorder="1" applyAlignment="1">
      <alignment horizontal="center" wrapText="1"/>
    </xf>
    <xf numFmtId="0" fontId="14" fillId="0" borderId="13" xfId="0" applyFont="1" applyBorder="1" applyAlignment="1">
      <alignment horizontal="center" wrapText="1"/>
    </xf>
    <xf numFmtId="0" fontId="8" fillId="0" borderId="0" xfId="0" applyFont="1" applyFill="1" applyAlignment="1">
      <alignment horizontal="left" wrapText="1"/>
    </xf>
    <xf numFmtId="3" fontId="1" fillId="9" borderId="1" xfId="3" applyNumberFormat="1" applyBorder="1" applyAlignment="1">
      <alignment horizontal="center"/>
    </xf>
    <xf numFmtId="3" fontId="1" fillId="10" borderId="1" xfId="4" applyNumberFormat="1" applyBorder="1" applyAlignment="1">
      <alignment horizontal="center"/>
    </xf>
    <xf numFmtId="0" fontId="18" fillId="0" borderId="0" xfId="0" applyFont="1" applyBorder="1" applyAlignment="1">
      <alignment horizontal="left"/>
    </xf>
    <xf numFmtId="0" fontId="0" fillId="3" borderId="1" xfId="0" applyFill="1" applyBorder="1" applyAlignment="1" applyProtection="1">
      <alignment horizontal="center" vertical="center"/>
      <protection locked="0"/>
    </xf>
    <xf numFmtId="0" fontId="3" fillId="0" borderId="2" xfId="0" applyFont="1" applyBorder="1" applyAlignment="1">
      <alignment horizontal="left"/>
    </xf>
    <xf numFmtId="0" fontId="3" fillId="0" borderId="3" xfId="0" applyFont="1" applyBorder="1" applyAlignment="1">
      <alignment horizontal="left"/>
    </xf>
    <xf numFmtId="0" fontId="3" fillId="0" borderId="4" xfId="0" applyFont="1" applyBorder="1" applyAlignment="1">
      <alignment horizontal="left"/>
    </xf>
    <xf numFmtId="0" fontId="0" fillId="0" borderId="1" xfId="0" applyBorder="1" applyAlignment="1">
      <alignment horizontal="left" vertical="top" wrapText="1" indent="2"/>
    </xf>
    <xf numFmtId="0" fontId="19" fillId="4" borderId="1" xfId="0" applyFont="1" applyFill="1" applyBorder="1" applyAlignment="1">
      <alignment horizontal="center" vertical="center" wrapText="1"/>
    </xf>
    <xf numFmtId="0" fontId="7" fillId="0" borderId="0" xfId="0" applyFont="1" applyFill="1" applyAlignment="1">
      <alignment horizontal="left" vertical="top" wrapText="1"/>
    </xf>
    <xf numFmtId="0" fontId="7" fillId="0" borderId="0" xfId="0" applyFont="1" applyAlignment="1">
      <alignment horizontal="left" vertical="center" wrapText="1"/>
    </xf>
    <xf numFmtId="0" fontId="0" fillId="3" borderId="2"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0" borderId="2" xfId="0" applyBorder="1" applyAlignment="1">
      <alignment horizontal="left" vertical="top" wrapText="1" indent="2"/>
    </xf>
    <xf numFmtId="0" fontId="0" fillId="0" borderId="3" xfId="0" applyBorder="1" applyAlignment="1">
      <alignment horizontal="left" vertical="top" wrapText="1" indent="2"/>
    </xf>
    <xf numFmtId="0" fontId="0" fillId="0" borderId="4" xfId="0" applyBorder="1" applyAlignment="1">
      <alignment horizontal="left" vertical="top" wrapText="1" indent="2"/>
    </xf>
    <xf numFmtId="0" fontId="14" fillId="7" borderId="6" xfId="0" applyFont="1" applyFill="1" applyBorder="1" applyAlignment="1">
      <alignment horizontal="center" vertical="center"/>
    </xf>
    <xf numFmtId="0" fontId="14" fillId="7" borderId="1" xfId="0" applyFont="1" applyFill="1" applyBorder="1" applyAlignment="1">
      <alignment horizontal="center" vertical="center"/>
    </xf>
    <xf numFmtId="0" fontId="14" fillId="7" borderId="9" xfId="0" applyFont="1" applyFill="1" applyBorder="1" applyAlignment="1">
      <alignment horizontal="center" vertical="center"/>
    </xf>
    <xf numFmtId="0" fontId="14" fillId="7" borderId="15" xfId="0" applyFont="1" applyFill="1" applyBorder="1" applyAlignment="1">
      <alignment horizontal="center" vertical="center"/>
    </xf>
    <xf numFmtId="0" fontId="20" fillId="0" borderId="0" xfId="0" applyFont="1" applyFill="1" applyAlignment="1">
      <alignment horizontal="left" vertical="top" wrapText="1"/>
    </xf>
    <xf numFmtId="0" fontId="14" fillId="7" borderId="5" xfId="0" applyFont="1" applyFill="1" applyBorder="1" applyAlignment="1">
      <alignment horizontal="center" vertical="center"/>
    </xf>
    <xf numFmtId="0" fontId="14" fillId="7" borderId="10" xfId="0" applyFont="1" applyFill="1" applyBorder="1" applyAlignment="1">
      <alignment horizontal="center" vertical="center"/>
    </xf>
    <xf numFmtId="0" fontId="14" fillId="7" borderId="8" xfId="0" applyFont="1" applyFill="1" applyBorder="1" applyAlignment="1">
      <alignment horizontal="center" vertical="center"/>
    </xf>
    <xf numFmtId="0" fontId="14" fillId="7" borderId="14" xfId="0" applyFont="1" applyFill="1" applyBorder="1" applyAlignment="1">
      <alignment horizontal="center" vertical="center"/>
    </xf>
    <xf numFmtId="0" fontId="14" fillId="7" borderId="19" xfId="0" applyFont="1" applyFill="1" applyBorder="1" applyAlignment="1">
      <alignment horizontal="center" vertical="center"/>
    </xf>
    <xf numFmtId="0" fontId="14" fillId="7" borderId="3" xfId="0" applyFont="1" applyFill="1" applyBorder="1" applyAlignment="1">
      <alignment horizontal="center" vertical="center"/>
    </xf>
    <xf numFmtId="0" fontId="14" fillId="7" borderId="18" xfId="0" applyFont="1" applyFill="1" applyBorder="1" applyAlignment="1">
      <alignment horizontal="center" vertical="center"/>
    </xf>
    <xf numFmtId="0" fontId="14" fillId="7" borderId="42" xfId="0" applyFont="1" applyFill="1" applyBorder="1" applyAlignment="1">
      <alignment horizontal="center" vertical="center"/>
    </xf>
    <xf numFmtId="0" fontId="14" fillId="7" borderId="6"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5" xfId="0" applyFont="1" applyFill="1" applyBorder="1" applyAlignment="1">
      <alignment horizontal="center" vertical="center" wrapText="1"/>
    </xf>
    <xf numFmtId="0" fontId="14" fillId="7" borderId="12" xfId="0" applyFont="1" applyFill="1" applyBorder="1" applyAlignment="1">
      <alignment horizontal="center" vertical="center"/>
    </xf>
    <xf numFmtId="0" fontId="14" fillId="7" borderId="19" xfId="0" applyFont="1" applyFill="1" applyBorder="1" applyAlignment="1">
      <alignment horizontal="center" vertical="center" wrapText="1"/>
    </xf>
    <xf numFmtId="0" fontId="14" fillId="7" borderId="3" xfId="0" applyFont="1" applyFill="1" applyBorder="1" applyAlignment="1">
      <alignment horizontal="center" vertical="center" wrapText="1"/>
    </xf>
    <xf numFmtId="0" fontId="14" fillId="7" borderId="18" xfId="0" applyFont="1" applyFill="1" applyBorder="1" applyAlignment="1">
      <alignment horizontal="center" vertical="center" wrapText="1"/>
    </xf>
    <xf numFmtId="0" fontId="2" fillId="6" borderId="5" xfId="0" applyFont="1" applyFill="1" applyBorder="1" applyAlignment="1">
      <alignment horizontal="center" wrapText="1"/>
    </xf>
    <xf numFmtId="0" fontId="2" fillId="6" borderId="6" xfId="0" applyFont="1" applyFill="1" applyBorder="1" applyAlignment="1">
      <alignment horizontal="center" wrapText="1"/>
    </xf>
    <xf numFmtId="0" fontId="2" fillId="6" borderId="21" xfId="0" applyFont="1" applyFill="1" applyBorder="1" applyAlignment="1">
      <alignment horizontal="center" wrapText="1"/>
    </xf>
    <xf numFmtId="0" fontId="2" fillId="6" borderId="22" xfId="0" applyFont="1" applyFill="1" applyBorder="1" applyAlignment="1">
      <alignment horizontal="center" wrapText="1"/>
    </xf>
    <xf numFmtId="0" fontId="3" fillId="0" borderId="1" xfId="0" applyFont="1" applyBorder="1" applyAlignment="1">
      <alignment horizontal="center"/>
    </xf>
    <xf numFmtId="0" fontId="3" fillId="0" borderId="2" xfId="0" applyFont="1" applyBorder="1" applyAlignment="1">
      <alignment horizontal="center"/>
    </xf>
    <xf numFmtId="0" fontId="3" fillId="0" borderId="8" xfId="0" applyFont="1" applyBorder="1" applyAlignment="1">
      <alignment horizontal="center" wrapText="1"/>
    </xf>
    <xf numFmtId="0" fontId="3" fillId="0" borderId="23" xfId="0" applyFont="1" applyBorder="1" applyAlignment="1">
      <alignment horizontal="center" wrapText="1"/>
    </xf>
    <xf numFmtId="0" fontId="3" fillId="0" borderId="1" xfId="0" applyFont="1" applyBorder="1" applyAlignment="1">
      <alignment horizontal="center" wrapText="1"/>
    </xf>
    <xf numFmtId="0" fontId="3" fillId="0" borderId="2" xfId="0" applyFont="1" applyBorder="1" applyAlignment="1">
      <alignment horizontal="center" wrapText="1"/>
    </xf>
    <xf numFmtId="0" fontId="3" fillId="0" borderId="56" xfId="0" applyFont="1" applyBorder="1" applyAlignment="1">
      <alignment horizontal="center" wrapText="1"/>
    </xf>
    <xf numFmtId="0" fontId="3" fillId="0" borderId="55" xfId="0" applyFont="1" applyBorder="1" applyAlignment="1">
      <alignment horizontal="center" wrapText="1"/>
    </xf>
    <xf numFmtId="0" fontId="3" fillId="7" borderId="20" xfId="0" applyFont="1" applyFill="1" applyBorder="1" applyAlignment="1">
      <alignment horizontal="center"/>
    </xf>
    <xf numFmtId="0" fontId="3" fillId="7" borderId="21" xfId="0" applyFont="1" applyFill="1" applyBorder="1" applyAlignment="1">
      <alignment horizontal="center"/>
    </xf>
    <xf numFmtId="0" fontId="3" fillId="7" borderId="22" xfId="0" applyFont="1" applyFill="1" applyBorder="1" applyAlignment="1">
      <alignment horizontal="center"/>
    </xf>
    <xf numFmtId="0" fontId="13" fillId="0" borderId="35" xfId="0" applyFont="1" applyBorder="1" applyAlignment="1">
      <alignment horizontal="center" vertical="center" wrapText="1"/>
    </xf>
    <xf numFmtId="0" fontId="13" fillId="0" borderId="37" xfId="0" applyFont="1" applyBorder="1" applyAlignment="1">
      <alignment horizontal="center" vertical="center" wrapText="1"/>
    </xf>
    <xf numFmtId="0" fontId="2" fillId="6" borderId="5" xfId="0" applyFont="1" applyFill="1" applyBorder="1" applyAlignment="1">
      <alignment horizontal="center"/>
    </xf>
    <xf numFmtId="0" fontId="2" fillId="6" borderId="6" xfId="0" applyFont="1" applyFill="1" applyBorder="1" applyAlignment="1">
      <alignment horizontal="center"/>
    </xf>
    <xf numFmtId="0" fontId="2" fillId="6" borderId="27" xfId="0" applyFont="1" applyFill="1" applyBorder="1" applyAlignment="1">
      <alignment horizontal="center"/>
    </xf>
    <xf numFmtId="0" fontId="14" fillId="7" borderId="41" xfId="0" applyFont="1" applyFill="1" applyBorder="1" applyAlignment="1">
      <alignment horizontal="center" vertical="center"/>
    </xf>
    <xf numFmtId="0" fontId="12" fillId="6" borderId="0" xfId="0" applyFont="1" applyFill="1" applyAlignment="1">
      <alignment horizontal="left"/>
    </xf>
    <xf numFmtId="0" fontId="1" fillId="9" borderId="9" xfId="3" applyBorder="1" applyAlignment="1">
      <alignment horizontal="center" vertical="center" wrapText="1"/>
    </xf>
    <xf numFmtId="0" fontId="1" fillId="9" borderId="12" xfId="3" applyBorder="1" applyAlignment="1">
      <alignment horizontal="center" vertical="center" wrapText="1"/>
    </xf>
    <xf numFmtId="0" fontId="1" fillId="10" borderId="9" xfId="4" applyBorder="1" applyAlignment="1">
      <alignment horizontal="center" vertical="center" wrapText="1"/>
    </xf>
    <xf numFmtId="0" fontId="1" fillId="10" borderId="12" xfId="4" applyBorder="1" applyAlignment="1">
      <alignment horizontal="center" vertical="center" wrapText="1"/>
    </xf>
    <xf numFmtId="0" fontId="1" fillId="9" borderId="9" xfId="3" applyBorder="1" applyAlignment="1">
      <alignment horizontal="center" vertical="center"/>
    </xf>
    <xf numFmtId="0" fontId="1" fillId="9" borderId="12" xfId="3" applyBorder="1" applyAlignment="1">
      <alignment horizontal="center" vertical="center"/>
    </xf>
    <xf numFmtId="1" fontId="1" fillId="9" borderId="9" xfId="3" applyNumberFormat="1" applyBorder="1" applyAlignment="1">
      <alignment horizontal="center" vertical="center" wrapText="1"/>
    </xf>
    <xf numFmtId="1" fontId="1" fillId="9" borderId="12" xfId="3" applyNumberFormat="1" applyBorder="1" applyAlignment="1">
      <alignment horizontal="center" vertical="center" wrapText="1"/>
    </xf>
    <xf numFmtId="0" fontId="1" fillId="10" borderId="9" xfId="4" applyBorder="1" applyAlignment="1">
      <alignment horizontal="center" vertical="center"/>
    </xf>
    <xf numFmtId="0" fontId="1" fillId="10" borderId="12" xfId="4" applyBorder="1" applyAlignment="1">
      <alignment horizontal="center" vertical="center"/>
    </xf>
    <xf numFmtId="1" fontId="1" fillId="10" borderId="9" xfId="4" applyNumberFormat="1" applyBorder="1" applyAlignment="1">
      <alignment horizontal="center" vertical="center" wrapText="1"/>
    </xf>
    <xf numFmtId="1" fontId="1" fillId="10" borderId="12" xfId="4" applyNumberFormat="1" applyBorder="1" applyAlignment="1">
      <alignment horizontal="center" vertical="center" wrapText="1"/>
    </xf>
    <xf numFmtId="1" fontId="1" fillId="10" borderId="9" xfId="4" applyNumberFormat="1" applyBorder="1" applyAlignment="1">
      <alignment horizontal="center" vertical="center"/>
    </xf>
    <xf numFmtId="1" fontId="1" fillId="10" borderId="12" xfId="4" applyNumberFormat="1" applyBorder="1" applyAlignment="1">
      <alignment horizontal="center" vertical="center"/>
    </xf>
    <xf numFmtId="1" fontId="1" fillId="9" borderId="9" xfId="3" applyNumberFormat="1" applyBorder="1" applyAlignment="1">
      <alignment horizontal="center" vertical="center"/>
    </xf>
    <xf numFmtId="0" fontId="1" fillId="10" borderId="46" xfId="4" applyBorder="1" applyAlignment="1">
      <alignment horizontal="center" vertical="center" wrapText="1"/>
    </xf>
    <xf numFmtId="0" fontId="1" fillId="10" borderId="46" xfId="4" applyBorder="1" applyAlignment="1">
      <alignment horizontal="center" vertical="center"/>
    </xf>
    <xf numFmtId="1" fontId="1" fillId="10" borderId="46" xfId="4" applyNumberFormat="1" applyBorder="1" applyAlignment="1">
      <alignment horizontal="center" vertical="center" wrapText="1"/>
    </xf>
    <xf numFmtId="0" fontId="1" fillId="9" borderId="46" xfId="3" applyBorder="1" applyAlignment="1">
      <alignment horizontal="center" vertical="center"/>
    </xf>
    <xf numFmtId="0" fontId="1" fillId="9" borderId="46" xfId="3" applyBorder="1" applyAlignment="1">
      <alignment horizontal="center" vertical="center" wrapText="1"/>
    </xf>
    <xf numFmtId="1" fontId="1" fillId="9" borderId="46" xfId="3" applyNumberFormat="1" applyBorder="1" applyAlignment="1">
      <alignment horizontal="center" vertical="center" wrapText="1"/>
    </xf>
    <xf numFmtId="1" fontId="1" fillId="9" borderId="46" xfId="3" applyNumberFormat="1" applyBorder="1" applyAlignment="1">
      <alignment horizontal="center" vertical="center"/>
    </xf>
    <xf numFmtId="1" fontId="1" fillId="9" borderId="12" xfId="3" applyNumberFormat="1" applyBorder="1" applyAlignment="1">
      <alignment horizontal="center" vertical="center"/>
    </xf>
    <xf numFmtId="0" fontId="1" fillId="10" borderId="9" xfId="4" applyBorder="1" applyAlignment="1">
      <alignment horizontal="center" wrapText="1"/>
    </xf>
    <xf numFmtId="0" fontId="1" fillId="10" borderId="46" xfId="4" applyBorder="1" applyAlignment="1">
      <alignment horizontal="center" wrapText="1"/>
    </xf>
    <xf numFmtId="0" fontId="1" fillId="10" borderId="12" xfId="4" applyBorder="1" applyAlignment="1">
      <alignment horizontal="center" wrapText="1"/>
    </xf>
    <xf numFmtId="0" fontId="1" fillId="9" borderId="1" xfId="3" applyBorder="1" applyAlignment="1">
      <alignment horizontal="center" vertical="center" wrapText="1"/>
    </xf>
    <xf numFmtId="0" fontId="10" fillId="0" borderId="0" xfId="0" applyFont="1" applyAlignment="1">
      <alignment horizontal="left" vertical="top" wrapText="1"/>
    </xf>
    <xf numFmtId="0" fontId="3" fillId="13" borderId="5" xfId="0" applyFont="1" applyFill="1" applyBorder="1" applyAlignment="1">
      <alignment horizontal="center"/>
    </xf>
    <xf numFmtId="0" fontId="3" fillId="13" borderId="6" xfId="0" applyFont="1" applyFill="1" applyBorder="1" applyAlignment="1">
      <alignment horizontal="center"/>
    </xf>
    <xf numFmtId="0" fontId="3" fillId="13" borderId="7" xfId="0" applyFont="1" applyFill="1" applyBorder="1" applyAlignment="1">
      <alignment horizontal="center"/>
    </xf>
    <xf numFmtId="0" fontId="3" fillId="13" borderId="10" xfId="0" applyFont="1" applyFill="1" applyBorder="1" applyAlignment="1">
      <alignment horizontal="center" vertical="center"/>
    </xf>
    <xf numFmtId="0" fontId="3" fillId="13" borderId="10" xfId="0" applyFont="1" applyFill="1" applyBorder="1" applyAlignment="1">
      <alignment horizontal="center" vertical="center" wrapText="1"/>
    </xf>
    <xf numFmtId="0" fontId="3" fillId="13" borderId="14" xfId="0" applyFont="1" applyFill="1" applyBorder="1" applyAlignment="1">
      <alignment horizontal="center" vertical="center" wrapText="1"/>
    </xf>
  </cellXfs>
  <cellStyles count="5">
    <cellStyle name="20% - Accent3" xfId="3" builtinId="38"/>
    <cellStyle name="60% - Accent3" xfId="4" builtinId="40"/>
    <cellStyle name="Heading 1" xfId="2" builtinId="16"/>
    <cellStyle name="Normal" xfId="0" builtinId="0"/>
    <cellStyle name="Percent" xfId="1" builtinId="5"/>
  </cellStyles>
  <dxfs count="4">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B2EBA-A53B-4071-9C53-DD14FC435085}">
  <sheetPr>
    <tabColor rgb="FF92D050"/>
    <pageSetUpPr fitToPage="1"/>
  </sheetPr>
  <dimension ref="A1:AO214"/>
  <sheetViews>
    <sheetView showGridLines="0" tabSelected="1" zoomScale="90" zoomScaleNormal="90" zoomScaleSheetLayoutView="90" workbookViewId="0"/>
  </sheetViews>
  <sheetFormatPr defaultRowHeight="14.5" x14ac:dyDescent="0.35"/>
  <cols>
    <col min="1" max="1" width="26.81640625" customWidth="1"/>
    <col min="2" max="2" width="23" customWidth="1"/>
    <col min="3" max="3" width="22" customWidth="1"/>
    <col min="4" max="4" width="23" customWidth="1"/>
    <col min="5" max="6" width="22" customWidth="1"/>
    <col min="7" max="7" width="22.81640625" customWidth="1"/>
    <col min="8" max="8" width="15.54296875" customWidth="1"/>
    <col min="9" max="41" width="9.1796875" style="3"/>
  </cols>
  <sheetData>
    <row r="1" spans="1:8" ht="18.5" x14ac:dyDescent="0.45">
      <c r="A1" s="2" t="s">
        <v>186</v>
      </c>
    </row>
    <row r="2" spans="1:8" ht="12" customHeight="1" x14ac:dyDescent="0.45">
      <c r="A2" s="4"/>
    </row>
    <row r="3" spans="1:8" x14ac:dyDescent="0.35">
      <c r="A3" s="5" t="s">
        <v>18</v>
      </c>
    </row>
    <row r="4" spans="1:8" ht="408.75" customHeight="1" x14ac:dyDescent="0.35">
      <c r="A4" s="214" t="s">
        <v>187</v>
      </c>
      <c r="B4" s="214"/>
      <c r="C4" s="214"/>
      <c r="D4" s="214"/>
      <c r="E4" s="141"/>
      <c r="F4" s="195"/>
      <c r="G4" s="195"/>
      <c r="H4" s="6"/>
    </row>
    <row r="5" spans="1:8" ht="25.9" customHeight="1" x14ac:dyDescent="0.35">
      <c r="A5" s="5" t="s">
        <v>152</v>
      </c>
      <c r="B5" s="7"/>
      <c r="C5" s="7"/>
      <c r="D5" s="7"/>
      <c r="E5" s="141"/>
      <c r="F5" s="195"/>
      <c r="G5" s="195"/>
      <c r="H5" s="6"/>
    </row>
    <row r="6" spans="1:8" ht="34.5" customHeight="1" x14ac:dyDescent="0.35">
      <c r="A6" s="215" t="s">
        <v>153</v>
      </c>
      <c r="B6" s="215"/>
      <c r="C6" s="215"/>
      <c r="D6" s="8"/>
      <c r="E6" s="8"/>
      <c r="F6" s="8"/>
      <c r="G6" s="8"/>
      <c r="H6" s="6"/>
    </row>
    <row r="7" spans="1:8" ht="13.15" customHeight="1" x14ac:dyDescent="0.35">
      <c r="A7" s="9"/>
      <c r="B7" s="9"/>
      <c r="C7" s="9"/>
      <c r="D7" s="8"/>
      <c r="E7" s="8"/>
      <c r="F7" s="8"/>
      <c r="G7" s="8"/>
      <c r="H7" s="6"/>
    </row>
    <row r="8" spans="1:8" ht="18.649999999999999" customHeight="1" x14ac:dyDescent="0.45">
      <c r="A8" s="4" t="s">
        <v>154</v>
      </c>
      <c r="H8" s="6"/>
    </row>
    <row r="9" spans="1:8" ht="15" customHeight="1" x14ac:dyDescent="0.35">
      <c r="A9" s="10" t="s">
        <v>19</v>
      </c>
      <c r="B9" s="208"/>
      <c r="C9" s="208"/>
      <c r="D9" s="208"/>
      <c r="H9" s="6"/>
    </row>
    <row r="10" spans="1:8" ht="15" customHeight="1" x14ac:dyDescent="0.35">
      <c r="A10" s="10" t="s">
        <v>20</v>
      </c>
      <c r="B10" s="208"/>
      <c r="C10" s="208"/>
      <c r="D10" s="208"/>
      <c r="H10" s="6"/>
    </row>
    <row r="11" spans="1:8" ht="15" customHeight="1" x14ac:dyDescent="0.35">
      <c r="A11" s="10" t="s">
        <v>21</v>
      </c>
      <c r="B11" s="216"/>
      <c r="C11" s="217"/>
      <c r="D11" s="218"/>
      <c r="H11" s="6"/>
    </row>
    <row r="12" spans="1:8" ht="15" customHeight="1" x14ac:dyDescent="0.35">
      <c r="A12" s="10" t="s">
        <v>22</v>
      </c>
      <c r="B12" s="208"/>
      <c r="C12" s="208"/>
      <c r="D12" s="208"/>
      <c r="H12" s="6"/>
    </row>
    <row r="13" spans="1:8" ht="15" customHeight="1" x14ac:dyDescent="0.35">
      <c r="A13" s="11"/>
      <c r="B13" s="1"/>
      <c r="C13" s="1"/>
      <c r="D13" s="1"/>
      <c r="H13" s="6"/>
    </row>
    <row r="14" spans="1:8" ht="15" customHeight="1" x14ac:dyDescent="0.35">
      <c r="A14" s="10" t="s">
        <v>23</v>
      </c>
      <c r="B14" s="208"/>
      <c r="C14" s="208"/>
      <c r="D14" s="208"/>
      <c r="H14" s="6"/>
    </row>
    <row r="15" spans="1:8" ht="15" customHeight="1" x14ac:dyDescent="0.35">
      <c r="A15" s="8"/>
      <c r="B15" s="8"/>
      <c r="C15" s="8"/>
      <c r="D15" s="8"/>
      <c r="H15" s="6"/>
    </row>
    <row r="16" spans="1:8" ht="15" customHeight="1" x14ac:dyDescent="0.45">
      <c r="A16" s="4" t="s">
        <v>24</v>
      </c>
      <c r="B16" s="8"/>
      <c r="C16" s="8"/>
      <c r="D16" s="8"/>
      <c r="H16" s="6"/>
    </row>
    <row r="17" spans="1:8" ht="15" customHeight="1" x14ac:dyDescent="0.35">
      <c r="A17" s="209" t="s">
        <v>25</v>
      </c>
      <c r="B17" s="210"/>
      <c r="C17" s="211"/>
      <c r="D17" s="12" t="s">
        <v>26</v>
      </c>
      <c r="H17" s="6"/>
    </row>
    <row r="18" spans="1:8" ht="30" customHeight="1" x14ac:dyDescent="0.35">
      <c r="A18" s="212" t="s">
        <v>27</v>
      </c>
      <c r="B18" s="212"/>
      <c r="C18" s="212"/>
      <c r="D18" s="13"/>
      <c r="H18" s="6"/>
    </row>
    <row r="19" spans="1:8" ht="15" customHeight="1" x14ac:dyDescent="0.35">
      <c r="A19" s="212" t="s">
        <v>28</v>
      </c>
      <c r="B19" s="212"/>
      <c r="C19" s="212"/>
      <c r="D19" s="13"/>
      <c r="H19" s="6"/>
    </row>
    <row r="20" spans="1:8" ht="31.5" customHeight="1" x14ac:dyDescent="0.35">
      <c r="A20" s="212" t="s">
        <v>29</v>
      </c>
      <c r="B20" s="212"/>
      <c r="C20" s="212"/>
      <c r="D20" s="13"/>
      <c r="H20" s="6"/>
    </row>
    <row r="21" spans="1:8" ht="31.5" customHeight="1" x14ac:dyDescent="0.35">
      <c r="A21" s="212" t="s">
        <v>76</v>
      </c>
      <c r="B21" s="212"/>
      <c r="C21" s="212"/>
      <c r="D21" s="13"/>
      <c r="H21" s="6"/>
    </row>
    <row r="22" spans="1:8" ht="30" customHeight="1" x14ac:dyDescent="0.35">
      <c r="A22" s="212" t="s">
        <v>155</v>
      </c>
      <c r="B22" s="212"/>
      <c r="C22" s="212"/>
      <c r="D22" s="13"/>
      <c r="H22" s="14"/>
    </row>
    <row r="23" spans="1:8" ht="15" customHeight="1" x14ac:dyDescent="0.35">
      <c r="A23" s="209" t="s">
        <v>30</v>
      </c>
      <c r="B23" s="210"/>
      <c r="C23" s="210"/>
      <c r="D23" s="211"/>
      <c r="H23" s="14"/>
    </row>
    <row r="24" spans="1:8" ht="17.25" customHeight="1" x14ac:dyDescent="0.35">
      <c r="A24" s="219" t="s">
        <v>141</v>
      </c>
      <c r="B24" s="220"/>
      <c r="C24" s="221"/>
      <c r="D24" s="13"/>
      <c r="H24" s="14"/>
    </row>
    <row r="25" spans="1:8" ht="14.5" customHeight="1" x14ac:dyDescent="0.35">
      <c r="A25" s="15"/>
      <c r="B25" s="15"/>
      <c r="H25" s="6"/>
    </row>
    <row r="26" spans="1:8" ht="14.5" customHeight="1" x14ac:dyDescent="0.35">
      <c r="A26" s="15"/>
      <c r="B26" s="15"/>
      <c r="H26" s="6"/>
    </row>
    <row r="27" spans="1:8" s="3" customFormat="1" ht="18.5" x14ac:dyDescent="0.45">
      <c r="A27" s="4" t="s">
        <v>139</v>
      </c>
      <c r="B27" s="204"/>
      <c r="C27" s="14"/>
      <c r="D27" s="6"/>
      <c r="E27" s="6"/>
      <c r="F27" s="6"/>
      <c r="G27" s="6"/>
      <c r="H27" s="14"/>
    </row>
    <row r="28" spans="1:8" s="3" customFormat="1" ht="27.75" customHeight="1" x14ac:dyDescent="0.45">
      <c r="A28" s="4"/>
      <c r="B28" s="213" t="s">
        <v>150</v>
      </c>
      <c r="C28" s="213"/>
      <c r="D28" s="213"/>
      <c r="E28" s="213" t="s">
        <v>151</v>
      </c>
      <c r="F28" s="213"/>
      <c r="G28" s="213"/>
      <c r="H28" s="14"/>
    </row>
    <row r="29" spans="1:8" s="3" customFormat="1" ht="61.5" customHeight="1" x14ac:dyDescent="0.35">
      <c r="A29" s="139" t="s">
        <v>75</v>
      </c>
      <c r="B29" s="196" t="s">
        <v>183</v>
      </c>
      <c r="C29" s="109" t="s">
        <v>182</v>
      </c>
      <c r="D29" s="109" t="s">
        <v>180</v>
      </c>
      <c r="E29" s="196" t="s">
        <v>183</v>
      </c>
      <c r="F29" s="109" t="s">
        <v>182</v>
      </c>
      <c r="G29" s="109" t="s">
        <v>180</v>
      </c>
      <c r="H29" s="14"/>
    </row>
    <row r="30" spans="1:8" s="3" customFormat="1" x14ac:dyDescent="0.35">
      <c r="A30" s="108">
        <v>1</v>
      </c>
      <c r="B30" s="138">
        <f>SUM('NPA Details_Option A'!$R$12:$R$20)</f>
        <v>0</v>
      </c>
      <c r="C30" s="138">
        <f>SUM('NPA Details_Option A'!$Q$12:$R$20)</f>
        <v>0</v>
      </c>
      <c r="D30" s="138">
        <f>SUM('NPA Details_Option A'!$S$12:$S$20)</f>
        <v>0</v>
      </c>
      <c r="E30" s="138">
        <f>SUM('NPA Details_Option B'!$R$12:$R$20)</f>
        <v>0</v>
      </c>
      <c r="F30" s="138">
        <f>SUM('NPA Details_Option B'!$Q$12:$R$20)</f>
        <v>0</v>
      </c>
      <c r="G30" s="138">
        <f>SUM('NPA Details_Option B'!$S$12:$S$20)</f>
        <v>0</v>
      </c>
      <c r="H30" s="14"/>
    </row>
    <row r="31" spans="1:8" s="3" customFormat="1" x14ac:dyDescent="0.35">
      <c r="A31" s="108">
        <v>2</v>
      </c>
      <c r="B31" s="138">
        <f>SUM('NPA Details_Option A'!$R$21:$R$26)</f>
        <v>0</v>
      </c>
      <c r="C31" s="138">
        <f>SUM('NPA Details_Option A'!$Q$21:$R$26)</f>
        <v>0</v>
      </c>
      <c r="D31" s="138">
        <f>SUM('NPA Details_Option A'!$S$21:$S$26)</f>
        <v>0</v>
      </c>
      <c r="E31" s="138">
        <f>SUM('NPA Details_Option B'!$R$21:$R$26)</f>
        <v>0</v>
      </c>
      <c r="F31" s="138">
        <f>SUM('NPA Details_Option B'!$Q$21:$R$26)</f>
        <v>0</v>
      </c>
      <c r="G31" s="138">
        <f>SUM('NPA Details_Option B'!$S$21:$S$26)</f>
        <v>0</v>
      </c>
      <c r="H31" s="14"/>
    </row>
    <row r="32" spans="1:8" s="3" customFormat="1" x14ac:dyDescent="0.35">
      <c r="A32" s="108">
        <v>3</v>
      </c>
      <c r="B32" s="138">
        <f>SUM('NPA Details_Option A'!$R$27:$R$35)</f>
        <v>0</v>
      </c>
      <c r="C32" s="138">
        <f>SUM('NPA Details_Option A'!$Q$27:$R$35)</f>
        <v>0</v>
      </c>
      <c r="D32" s="138">
        <f>SUM('NPA Details_Option A'!$S$27:$S$35)</f>
        <v>0</v>
      </c>
      <c r="E32" s="138">
        <f>SUM('NPA Details_Option B'!$R$27:$R$35)</f>
        <v>0</v>
      </c>
      <c r="F32" s="138">
        <f>SUM('NPA Details_Option B'!$Q$27:$R$35)</f>
        <v>0</v>
      </c>
      <c r="G32" s="138">
        <f>SUM('NPA Details_Option B'!$S$27:$S$35)</f>
        <v>0</v>
      </c>
      <c r="H32" s="14"/>
    </row>
    <row r="33" spans="1:8" s="3" customFormat="1" x14ac:dyDescent="0.35">
      <c r="A33" s="108">
        <v>4</v>
      </c>
      <c r="B33" s="138">
        <f>SUM('NPA Details_Option A'!$R$36:$R$42)</f>
        <v>0</v>
      </c>
      <c r="C33" s="138">
        <f>SUM('NPA Details_Option A'!$Q$36:$R$42)</f>
        <v>0</v>
      </c>
      <c r="D33" s="138">
        <f>SUM('NPA Details_Option A'!$S$36:$S$42)</f>
        <v>0</v>
      </c>
      <c r="E33" s="138">
        <f>SUM('NPA Details_Option B'!$R$36:$R$42)</f>
        <v>0</v>
      </c>
      <c r="F33" s="138">
        <f>SUM('NPA Details_Option B'!$Q$36:$R$42)</f>
        <v>0</v>
      </c>
      <c r="G33" s="138">
        <f>SUM('NPA Details_Option B'!$S$36:$S$42)</f>
        <v>0</v>
      </c>
      <c r="H33" s="14"/>
    </row>
    <row r="34" spans="1:8" s="3" customFormat="1" x14ac:dyDescent="0.35">
      <c r="A34" s="108">
        <v>5</v>
      </c>
      <c r="B34" s="138">
        <f>SUM('NPA Details_Option A'!$R$43:$R$48)</f>
        <v>0</v>
      </c>
      <c r="C34" s="138">
        <f>SUM('NPA Details_Option A'!$Q$43:$R$48)</f>
        <v>0</v>
      </c>
      <c r="D34" s="138">
        <f>SUM('NPA Details_Option A'!$S$43:$S$48)</f>
        <v>0</v>
      </c>
      <c r="E34" s="138">
        <f>SUM('NPA Details_Option B'!$R$43:$R$48)</f>
        <v>0</v>
      </c>
      <c r="F34" s="138">
        <f>SUM('NPA Details_Option B'!$Q$43:$R$48)</f>
        <v>0</v>
      </c>
      <c r="G34" s="138">
        <f>SUM('NPA Details_Option B'!$S$43:$S$48)</f>
        <v>0</v>
      </c>
      <c r="H34" s="14"/>
    </row>
    <row r="35" spans="1:8" s="3" customFormat="1" x14ac:dyDescent="0.35">
      <c r="A35" s="108">
        <v>6</v>
      </c>
      <c r="B35" s="138">
        <f>SUM('NPA Details_Option A'!$R$49:$R$53)</f>
        <v>0</v>
      </c>
      <c r="C35" s="138">
        <f>SUM('NPA Details_Option A'!$Q$49:$R$53)</f>
        <v>0</v>
      </c>
      <c r="D35" s="138">
        <f>SUM('NPA Details_Option A'!$S$49:$S$53)</f>
        <v>0</v>
      </c>
      <c r="E35" s="138">
        <f>SUM('NPA Details_Option B'!$R$49:$R$53)</f>
        <v>0</v>
      </c>
      <c r="F35" s="138">
        <f>SUM('NPA Details_Option B'!$Q$49:$R$53)</f>
        <v>0</v>
      </c>
      <c r="G35" s="138">
        <f>SUM('NPA Details_Option B'!$S$49:$S$53)</f>
        <v>0</v>
      </c>
      <c r="H35" s="14"/>
    </row>
    <row r="36" spans="1:8" s="3" customFormat="1" x14ac:dyDescent="0.35">
      <c r="A36" s="108">
        <v>7</v>
      </c>
      <c r="B36" s="138">
        <f>SUM('NPA Details_Option A'!$R$54:$R$59)</f>
        <v>0</v>
      </c>
      <c r="C36" s="138">
        <f>SUM('NPA Details_Option A'!$Q$54:$R$59)</f>
        <v>0</v>
      </c>
      <c r="D36" s="138">
        <f>SUM('NPA Details_Option A'!$S$54:$S$59)</f>
        <v>0</v>
      </c>
      <c r="E36" s="138">
        <f>SUM('NPA Details_Option B'!$R$54:$R$59)</f>
        <v>0</v>
      </c>
      <c r="F36" s="138">
        <f>SUM('NPA Details_Option B'!$Q$54:$R$59)</f>
        <v>0</v>
      </c>
      <c r="G36" s="138">
        <f>SUM('NPA Details_Option B'!$S$54:$S$59)</f>
        <v>0</v>
      </c>
      <c r="H36" s="14"/>
    </row>
    <row r="37" spans="1:8" s="3" customFormat="1" x14ac:dyDescent="0.35">
      <c r="A37" s="108">
        <v>8</v>
      </c>
      <c r="B37" s="138">
        <f>SUM('NPA Details_Option A'!$R$60:$R$64)</f>
        <v>0</v>
      </c>
      <c r="C37" s="138">
        <f>SUM('NPA Details_Option A'!$Q$60:$R$64)</f>
        <v>0</v>
      </c>
      <c r="D37" s="138">
        <f>SUM('NPA Details_Option A'!$S$60:$S$64)</f>
        <v>0</v>
      </c>
      <c r="E37" s="138">
        <f>SUM('NPA Details_Option B'!$R$60:$R$64)</f>
        <v>0</v>
      </c>
      <c r="F37" s="138">
        <f>SUM('NPA Details_Option B'!$Q$60:$R$64)</f>
        <v>0</v>
      </c>
      <c r="G37" s="138">
        <f>SUM('NPA Details_Option B'!$S$60:$S$64)</f>
        <v>0</v>
      </c>
      <c r="H37" s="14"/>
    </row>
    <row r="38" spans="1:8" s="3" customFormat="1" x14ac:dyDescent="0.35">
      <c r="A38" s="108">
        <v>9</v>
      </c>
      <c r="B38" s="138">
        <f>SUM('NPA Details_Option A'!$R$65:$R$70)</f>
        <v>0</v>
      </c>
      <c r="C38" s="138">
        <f>SUM('NPA Details_Option A'!$Q$65:$R$70)</f>
        <v>0</v>
      </c>
      <c r="D38" s="138">
        <f>SUM('NPA Details_Option A'!$S$65:$S$70)</f>
        <v>0</v>
      </c>
      <c r="E38" s="138">
        <f>SUM('NPA Details_Option B'!$R$65:$R$70)</f>
        <v>0</v>
      </c>
      <c r="F38" s="138">
        <f>SUM('NPA Details_Option B'!$Q$65:$R$70)</f>
        <v>0</v>
      </c>
      <c r="G38" s="138">
        <f>SUM('NPA Details_Option B'!$S$65:$S$70)</f>
        <v>0</v>
      </c>
      <c r="H38" s="14"/>
    </row>
    <row r="39" spans="1:8" s="3" customFormat="1" x14ac:dyDescent="0.35">
      <c r="A39" s="108">
        <v>10</v>
      </c>
      <c r="B39" s="138">
        <f>SUM('NPA Details_Option A'!$R$71:$R$75)</f>
        <v>0</v>
      </c>
      <c r="C39" s="138">
        <f>SUM('NPA Details_Option A'!$Q$71:$R$75)</f>
        <v>0</v>
      </c>
      <c r="D39" s="138">
        <f>SUM('NPA Details_Option A'!$S$71:$S$75)</f>
        <v>0</v>
      </c>
      <c r="E39" s="138">
        <f>SUM('NPA Details_Option B'!$R$71:$R$75)</f>
        <v>0</v>
      </c>
      <c r="F39" s="138">
        <f>SUM('NPA Details_Option B'!$Q$71:$R$75)</f>
        <v>0</v>
      </c>
      <c r="G39" s="138">
        <f>SUM('NPA Details_Option B'!$S$71:$S$75)</f>
        <v>0</v>
      </c>
      <c r="H39" s="14"/>
    </row>
    <row r="40" spans="1:8" s="3" customFormat="1" x14ac:dyDescent="0.35">
      <c r="A40" s="108">
        <v>11</v>
      </c>
      <c r="B40" s="138">
        <f>SUM('NPA Details_Option A'!$R$76:$R$83)</f>
        <v>0</v>
      </c>
      <c r="C40" s="138">
        <f>SUM('NPA Details_Option A'!$Q$76:$R$83)</f>
        <v>0</v>
      </c>
      <c r="D40" s="138">
        <f>SUM('NPA Details_Option A'!$S$76:$S$83)</f>
        <v>0</v>
      </c>
      <c r="E40" s="138">
        <f>SUM('NPA Details_Option B'!$R$76:$R$83)</f>
        <v>0</v>
      </c>
      <c r="F40" s="138">
        <f>SUM('NPA Details_Option B'!$Q$76:$R$83)</f>
        <v>0</v>
      </c>
      <c r="G40" s="138">
        <f>SUM('NPA Details_Option B'!$S$76:$S$83)</f>
        <v>0</v>
      </c>
      <c r="H40" s="14"/>
    </row>
    <row r="41" spans="1:8" s="3" customFormat="1" x14ac:dyDescent="0.35">
      <c r="A41" s="108">
        <v>12</v>
      </c>
      <c r="B41" s="138">
        <f>SUM('NPA Details_Option A'!$R$84:$R$89)</f>
        <v>0</v>
      </c>
      <c r="C41" s="138">
        <f>SUM('NPA Details_Option A'!$Q$84:$R$89)</f>
        <v>0</v>
      </c>
      <c r="D41" s="138">
        <f>SUM('NPA Details_Option A'!$S$84:$S$89)</f>
        <v>0</v>
      </c>
      <c r="E41" s="138">
        <f>SUM('NPA Details_Option B'!$R$84:$R$89)</f>
        <v>0</v>
      </c>
      <c r="F41" s="138">
        <f>SUM('NPA Details_Option B'!$Q$84:$R$89)</f>
        <v>0</v>
      </c>
      <c r="G41" s="138">
        <f>SUM('NPA Details_Option B'!$S$84:$S$89)</f>
        <v>0</v>
      </c>
      <c r="H41" s="14"/>
    </row>
    <row r="42" spans="1:8" s="3" customFormat="1" x14ac:dyDescent="0.35">
      <c r="A42"/>
      <c r="B42"/>
      <c r="C42"/>
      <c r="D42" s="107"/>
      <c r="E42" s="107"/>
      <c r="F42" s="107"/>
      <c r="G42" s="107"/>
      <c r="H42" s="107"/>
    </row>
    <row r="43" spans="1:8" s="3" customFormat="1" x14ac:dyDescent="0.35">
      <c r="A43"/>
      <c r="B43"/>
      <c r="C43"/>
      <c r="D43" s="107"/>
      <c r="E43" s="107"/>
      <c r="F43" s="107"/>
      <c r="G43" s="107"/>
      <c r="H43" s="107"/>
    </row>
    <row r="44" spans="1:8" s="3" customFormat="1" x14ac:dyDescent="0.35"/>
    <row r="45" spans="1:8" s="3" customFormat="1" x14ac:dyDescent="0.35"/>
    <row r="46" spans="1:8" s="3" customFormat="1" x14ac:dyDescent="0.35"/>
    <row r="47" spans="1:8" s="3" customFormat="1" x14ac:dyDescent="0.35"/>
    <row r="48" spans="1:8" s="3" customFormat="1" x14ac:dyDescent="0.35"/>
    <row r="49" s="3" customFormat="1" x14ac:dyDescent="0.35"/>
    <row r="50" s="3" customFormat="1" x14ac:dyDescent="0.35"/>
    <row r="51" s="3" customFormat="1" x14ac:dyDescent="0.35"/>
    <row r="52" s="3" customFormat="1" x14ac:dyDescent="0.35"/>
    <row r="53" s="3" customFormat="1" x14ac:dyDescent="0.35"/>
    <row r="54" s="3" customFormat="1" x14ac:dyDescent="0.35"/>
    <row r="55" s="3" customFormat="1" x14ac:dyDescent="0.35"/>
    <row r="56" s="3" customFormat="1" x14ac:dyDescent="0.35"/>
    <row r="57" s="3" customFormat="1" x14ac:dyDescent="0.35"/>
    <row r="58" s="3" customFormat="1" x14ac:dyDescent="0.35"/>
    <row r="59" s="3" customFormat="1" x14ac:dyDescent="0.35"/>
    <row r="60" s="3" customFormat="1" x14ac:dyDescent="0.35"/>
    <row r="61" s="3" customFormat="1" x14ac:dyDescent="0.35"/>
    <row r="62" s="3" customFormat="1" x14ac:dyDescent="0.35"/>
    <row r="63" s="3" customFormat="1" x14ac:dyDescent="0.35"/>
    <row r="64" s="3" customFormat="1" x14ac:dyDescent="0.35"/>
    <row r="65" s="3" customFormat="1" x14ac:dyDescent="0.35"/>
    <row r="66" s="3" customFormat="1" x14ac:dyDescent="0.35"/>
    <row r="67" s="3" customFormat="1" x14ac:dyDescent="0.35"/>
    <row r="68" s="3" customFormat="1" x14ac:dyDescent="0.35"/>
    <row r="69" s="3" customFormat="1" x14ac:dyDescent="0.35"/>
    <row r="70" s="3" customFormat="1" x14ac:dyDescent="0.35"/>
    <row r="71" s="3" customFormat="1" x14ac:dyDescent="0.35"/>
    <row r="72" s="3" customFormat="1" x14ac:dyDescent="0.35"/>
    <row r="73" s="3" customFormat="1" x14ac:dyDescent="0.35"/>
    <row r="74" s="3" customFormat="1" x14ac:dyDescent="0.35"/>
    <row r="75" s="3" customFormat="1" x14ac:dyDescent="0.35"/>
    <row r="76" s="3" customFormat="1" x14ac:dyDescent="0.35"/>
    <row r="77" s="3" customFormat="1" x14ac:dyDescent="0.35"/>
    <row r="78" s="3" customFormat="1" x14ac:dyDescent="0.35"/>
    <row r="79" s="3" customFormat="1" x14ac:dyDescent="0.35"/>
    <row r="80" s="3" customFormat="1" x14ac:dyDescent="0.35"/>
    <row r="81" s="3" customFormat="1" x14ac:dyDescent="0.35"/>
    <row r="82" s="3" customFormat="1" x14ac:dyDescent="0.35"/>
    <row r="83" s="3" customFormat="1" x14ac:dyDescent="0.35"/>
    <row r="84" s="3" customFormat="1" x14ac:dyDescent="0.35"/>
    <row r="85" s="3" customFormat="1" x14ac:dyDescent="0.35"/>
    <row r="86" s="3" customFormat="1" x14ac:dyDescent="0.35"/>
    <row r="87" s="3" customFormat="1" x14ac:dyDescent="0.35"/>
    <row r="88" s="3" customFormat="1" x14ac:dyDescent="0.35"/>
    <row r="89" s="3" customFormat="1" x14ac:dyDescent="0.35"/>
    <row r="90" s="3" customFormat="1" x14ac:dyDescent="0.35"/>
    <row r="91" s="3" customFormat="1" x14ac:dyDescent="0.35"/>
    <row r="92" s="3" customFormat="1" x14ac:dyDescent="0.35"/>
    <row r="93" s="3" customFormat="1" x14ac:dyDescent="0.35"/>
    <row r="94" s="3" customFormat="1" x14ac:dyDescent="0.35"/>
    <row r="95" s="3" customFormat="1" x14ac:dyDescent="0.35"/>
    <row r="96" s="3" customFormat="1" x14ac:dyDescent="0.35"/>
    <row r="97" s="3" customFormat="1" x14ac:dyDescent="0.35"/>
    <row r="98" s="3" customFormat="1" x14ac:dyDescent="0.35"/>
    <row r="99" s="3" customFormat="1" x14ac:dyDescent="0.35"/>
    <row r="100" s="3" customFormat="1" x14ac:dyDescent="0.35"/>
    <row r="101" s="3" customFormat="1" x14ac:dyDescent="0.35"/>
    <row r="102" s="3" customFormat="1" x14ac:dyDescent="0.35"/>
    <row r="103" s="3" customFormat="1" x14ac:dyDescent="0.35"/>
    <row r="104" s="3" customFormat="1" x14ac:dyDescent="0.35"/>
    <row r="105" s="3" customFormat="1" x14ac:dyDescent="0.35"/>
    <row r="106" s="3" customFormat="1" x14ac:dyDescent="0.35"/>
    <row r="107" s="3" customFormat="1" x14ac:dyDescent="0.35"/>
    <row r="108" s="3" customFormat="1" x14ac:dyDescent="0.35"/>
    <row r="109" s="3" customFormat="1" x14ac:dyDescent="0.35"/>
    <row r="110" s="3" customFormat="1" x14ac:dyDescent="0.35"/>
    <row r="111" s="3" customFormat="1" x14ac:dyDescent="0.35"/>
    <row r="112" s="3" customFormat="1" x14ac:dyDescent="0.35"/>
    <row r="113" s="3" customFormat="1" x14ac:dyDescent="0.35"/>
    <row r="114" s="3" customFormat="1" x14ac:dyDescent="0.35"/>
    <row r="115" s="3" customFormat="1" x14ac:dyDescent="0.35"/>
    <row r="116" s="3" customFormat="1" x14ac:dyDescent="0.35"/>
    <row r="117" s="3" customFormat="1" x14ac:dyDescent="0.35"/>
    <row r="118" s="3" customFormat="1" x14ac:dyDescent="0.35"/>
    <row r="119" s="3" customFormat="1" x14ac:dyDescent="0.35"/>
    <row r="120" s="3" customFormat="1" x14ac:dyDescent="0.35"/>
    <row r="121" s="3" customFormat="1" x14ac:dyDescent="0.35"/>
    <row r="122" s="3" customFormat="1" x14ac:dyDescent="0.35"/>
    <row r="123" s="3" customFormat="1" x14ac:dyDescent="0.35"/>
    <row r="124" s="3" customFormat="1" x14ac:dyDescent="0.35"/>
    <row r="125" s="3" customFormat="1" x14ac:dyDescent="0.35"/>
    <row r="126" s="3" customFormat="1" x14ac:dyDescent="0.35"/>
    <row r="127" s="3" customFormat="1" x14ac:dyDescent="0.35"/>
    <row r="128" s="3" customFormat="1" x14ac:dyDescent="0.35"/>
    <row r="129" s="3" customFormat="1" x14ac:dyDescent="0.35"/>
    <row r="130" s="3" customFormat="1" x14ac:dyDescent="0.35"/>
    <row r="131" s="3" customFormat="1" x14ac:dyDescent="0.35"/>
    <row r="132" s="3" customFormat="1" x14ac:dyDescent="0.35"/>
    <row r="133" s="3" customFormat="1" x14ac:dyDescent="0.35"/>
    <row r="134" s="3" customFormat="1" x14ac:dyDescent="0.35"/>
    <row r="135" s="3" customFormat="1" x14ac:dyDescent="0.35"/>
    <row r="136" s="3" customFormat="1" x14ac:dyDescent="0.35"/>
    <row r="137" s="3" customFormat="1" x14ac:dyDescent="0.35"/>
    <row r="138" s="3" customFormat="1" x14ac:dyDescent="0.35"/>
    <row r="139" s="3" customFormat="1" x14ac:dyDescent="0.35"/>
    <row r="140" s="3" customFormat="1" x14ac:dyDescent="0.35"/>
    <row r="141" s="3" customFormat="1" x14ac:dyDescent="0.35"/>
    <row r="142" s="3" customFormat="1" x14ac:dyDescent="0.35"/>
    <row r="143" s="3" customFormat="1" x14ac:dyDescent="0.35"/>
    <row r="144" s="3" customFormat="1" x14ac:dyDescent="0.35"/>
    <row r="145" s="3" customFormat="1" x14ac:dyDescent="0.35"/>
    <row r="146" s="3" customFormat="1" x14ac:dyDescent="0.35"/>
    <row r="147" s="3" customFormat="1" x14ac:dyDescent="0.35"/>
    <row r="148" s="3" customFormat="1" x14ac:dyDescent="0.35"/>
    <row r="149" s="3" customFormat="1" x14ac:dyDescent="0.35"/>
    <row r="150" s="3" customFormat="1" x14ac:dyDescent="0.35"/>
    <row r="151" s="3" customFormat="1" x14ac:dyDescent="0.35"/>
    <row r="152" s="3" customFormat="1" x14ac:dyDescent="0.35"/>
    <row r="153" s="3" customFormat="1" x14ac:dyDescent="0.35"/>
    <row r="154" s="3" customFormat="1" x14ac:dyDescent="0.35"/>
    <row r="155" s="3" customFormat="1" x14ac:dyDescent="0.35"/>
    <row r="156" s="3" customFormat="1" x14ac:dyDescent="0.35"/>
    <row r="157" s="3" customFormat="1" x14ac:dyDescent="0.35"/>
    <row r="158" s="3" customFormat="1" x14ac:dyDescent="0.35"/>
    <row r="159" s="3" customFormat="1" x14ac:dyDescent="0.35"/>
    <row r="160" s="3" customFormat="1" x14ac:dyDescent="0.35"/>
    <row r="161" s="3" customFormat="1" x14ac:dyDescent="0.35"/>
    <row r="162" s="3" customFormat="1" x14ac:dyDescent="0.35"/>
    <row r="163" s="3" customFormat="1" x14ac:dyDescent="0.35"/>
    <row r="164" s="3" customFormat="1" x14ac:dyDescent="0.35"/>
    <row r="165" s="3" customFormat="1" x14ac:dyDescent="0.35"/>
    <row r="166" s="3" customFormat="1" x14ac:dyDescent="0.35"/>
    <row r="167" s="3" customFormat="1" x14ac:dyDescent="0.35"/>
    <row r="168" s="3" customFormat="1" x14ac:dyDescent="0.35"/>
    <row r="169" s="3" customFormat="1" x14ac:dyDescent="0.35"/>
    <row r="170" s="3" customFormat="1" x14ac:dyDescent="0.35"/>
    <row r="171" s="3" customFormat="1" x14ac:dyDescent="0.35"/>
    <row r="172" s="3" customFormat="1" x14ac:dyDescent="0.35"/>
    <row r="173" s="3" customFormat="1" x14ac:dyDescent="0.35"/>
    <row r="174" s="3" customFormat="1" x14ac:dyDescent="0.35"/>
    <row r="175" s="3" customFormat="1" x14ac:dyDescent="0.35"/>
    <row r="176" s="3" customFormat="1" x14ac:dyDescent="0.35"/>
    <row r="177" s="3" customFormat="1" x14ac:dyDescent="0.35"/>
    <row r="178" s="3" customFormat="1" x14ac:dyDescent="0.35"/>
    <row r="179" s="3" customFormat="1" x14ac:dyDescent="0.35"/>
    <row r="180" s="3" customFormat="1" x14ac:dyDescent="0.35"/>
    <row r="181" s="3" customFormat="1" x14ac:dyDescent="0.35"/>
    <row r="182" s="3" customFormat="1" x14ac:dyDescent="0.35"/>
    <row r="183" s="3" customFormat="1" x14ac:dyDescent="0.35"/>
    <row r="184" s="3" customFormat="1" x14ac:dyDescent="0.35"/>
    <row r="185" s="3" customFormat="1" x14ac:dyDescent="0.35"/>
    <row r="186" s="3" customFormat="1" x14ac:dyDescent="0.35"/>
    <row r="187" s="3" customFormat="1" x14ac:dyDescent="0.35"/>
    <row r="188" s="3" customFormat="1" x14ac:dyDescent="0.35"/>
    <row r="189" s="3" customFormat="1" x14ac:dyDescent="0.35"/>
    <row r="190" s="3" customFormat="1" x14ac:dyDescent="0.35"/>
    <row r="191" s="3" customFormat="1" x14ac:dyDescent="0.35"/>
    <row r="192" s="3" customFormat="1" x14ac:dyDescent="0.35"/>
    <row r="193" s="3" customFormat="1" x14ac:dyDescent="0.35"/>
    <row r="194" s="3" customFormat="1" x14ac:dyDescent="0.35"/>
    <row r="195" s="3" customFormat="1" x14ac:dyDescent="0.35"/>
    <row r="196" s="3" customFormat="1" x14ac:dyDescent="0.35"/>
    <row r="197" s="3" customFormat="1" x14ac:dyDescent="0.35"/>
    <row r="198" s="3" customFormat="1" x14ac:dyDescent="0.35"/>
    <row r="199" s="3" customFormat="1" x14ac:dyDescent="0.35"/>
    <row r="200" s="3" customFormat="1" x14ac:dyDescent="0.35"/>
    <row r="201" s="3" customFormat="1" x14ac:dyDescent="0.35"/>
    <row r="202" s="3" customFormat="1" x14ac:dyDescent="0.35"/>
    <row r="203" s="3" customFormat="1" x14ac:dyDescent="0.35"/>
    <row r="204" s="3" customFormat="1" x14ac:dyDescent="0.35"/>
    <row r="205" s="3" customFormat="1" x14ac:dyDescent="0.35"/>
    <row r="206" s="3" customFormat="1" x14ac:dyDescent="0.35"/>
    <row r="207" s="3" customFormat="1" x14ac:dyDescent="0.35"/>
    <row r="208" s="3" customFormat="1" x14ac:dyDescent="0.35"/>
    <row r="209" spans="1:2" s="3" customFormat="1" x14ac:dyDescent="0.35">
      <c r="A209"/>
      <c r="B209"/>
    </row>
    <row r="210" spans="1:2" s="3" customFormat="1" x14ac:dyDescent="0.35">
      <c r="A210"/>
      <c r="B210"/>
    </row>
    <row r="211" spans="1:2" s="3" customFormat="1" x14ac:dyDescent="0.35">
      <c r="A211"/>
      <c r="B211"/>
    </row>
    <row r="212" spans="1:2" s="3" customFormat="1" x14ac:dyDescent="0.35">
      <c r="A212"/>
      <c r="B212"/>
    </row>
    <row r="213" spans="1:2" s="3" customFormat="1" x14ac:dyDescent="0.35">
      <c r="A213"/>
      <c r="B213"/>
    </row>
    <row r="214" spans="1:2" s="3" customFormat="1" x14ac:dyDescent="0.35">
      <c r="A214"/>
      <c r="B214"/>
    </row>
  </sheetData>
  <mergeCells count="17">
    <mergeCell ref="B12:D12"/>
    <mergeCell ref="A22:C22"/>
    <mergeCell ref="A23:D23"/>
    <mergeCell ref="A24:C24"/>
    <mergeCell ref="A21:C21"/>
    <mergeCell ref="A4:D4"/>
    <mergeCell ref="A6:C6"/>
    <mergeCell ref="B9:D9"/>
    <mergeCell ref="B10:D10"/>
    <mergeCell ref="B11:D11"/>
    <mergeCell ref="B14:D14"/>
    <mergeCell ref="A17:C17"/>
    <mergeCell ref="A18:C18"/>
    <mergeCell ref="B28:D28"/>
    <mergeCell ref="E28:G28"/>
    <mergeCell ref="A19:C19"/>
    <mergeCell ref="A20:C20"/>
  </mergeCells>
  <conditionalFormatting sqref="D18:D22">
    <cfRule type="cellIs" dxfId="3" priority="7" operator="equal">
      <formula>"No"</formula>
    </cfRule>
    <cfRule type="cellIs" dxfId="2" priority="8" operator="equal">
      <formula>"Yes"</formula>
    </cfRule>
  </conditionalFormatting>
  <conditionalFormatting sqref="D24">
    <cfRule type="cellIs" dxfId="1" priority="5" operator="equal">
      <formula>"No"</formula>
    </cfRule>
    <cfRule type="cellIs" dxfId="0" priority="6" operator="equal">
      <formula>"Yes"</formula>
    </cfRule>
  </conditionalFormatting>
  <pageMargins left="0.7" right="0.7" top="0.75" bottom="0.75" header="0.3" footer="0.3"/>
  <pageSetup scale="4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F49BE-42C8-4A83-B4A4-9603C5BD5BBD}">
  <dimension ref="A1:V89"/>
  <sheetViews>
    <sheetView zoomScale="90" zoomScaleNormal="90" workbookViewId="0">
      <pane xSplit="4" ySplit="9" topLeftCell="E28" activePane="bottomRight" state="frozen"/>
      <selection pane="topRight" activeCell="D1" sqref="D1"/>
      <selection pane="bottomLeft" activeCell="A6" sqref="A6"/>
      <selection pane="bottomRight" activeCell="A49" sqref="A49:A53"/>
    </sheetView>
  </sheetViews>
  <sheetFormatPr defaultRowHeight="14.5" x14ac:dyDescent="0.35"/>
  <cols>
    <col min="1" max="1" width="13.453125" customWidth="1"/>
    <col min="2" max="2" width="22.54296875" customWidth="1"/>
    <col min="3" max="3" width="20" customWidth="1"/>
    <col min="4" max="4" width="36.1796875" customWidth="1"/>
    <col min="5" max="5" width="25.453125" customWidth="1"/>
    <col min="6" max="6" width="32.7265625" customWidth="1"/>
    <col min="7" max="8" width="22.26953125" customWidth="1"/>
    <col min="9" max="9" width="22.7265625" customWidth="1"/>
    <col min="10" max="17" width="19.81640625" customWidth="1"/>
    <col min="18" max="18" width="19.453125" customWidth="1"/>
    <col min="19" max="19" width="16.54296875" customWidth="1"/>
    <col min="20" max="20" width="20.54296875" customWidth="1"/>
    <col min="21" max="21" width="23.81640625" customWidth="1"/>
    <col min="22" max="22" width="55.453125" customWidth="1"/>
  </cols>
  <sheetData>
    <row r="1" spans="1:22" ht="21" x14ac:dyDescent="0.5">
      <c r="A1" s="197" t="s">
        <v>184</v>
      </c>
      <c r="B1" s="197"/>
      <c r="C1" s="197"/>
      <c r="D1" s="197"/>
      <c r="E1" s="197"/>
      <c r="F1" s="197"/>
    </row>
    <row r="2" spans="1:22" ht="15" customHeight="1" x14ac:dyDescent="0.35">
      <c r="A2" s="17" t="s">
        <v>44</v>
      </c>
      <c r="B2" s="226" t="s">
        <v>176</v>
      </c>
      <c r="C2" s="226"/>
      <c r="D2" s="226"/>
    </row>
    <row r="3" spans="1:22" x14ac:dyDescent="0.35">
      <c r="A3" s="17"/>
      <c r="B3" s="226"/>
      <c r="C3" s="226"/>
      <c r="D3" s="226"/>
    </row>
    <row r="4" spans="1:22" x14ac:dyDescent="0.35">
      <c r="B4" s="226"/>
      <c r="C4" s="226"/>
      <c r="D4" s="226"/>
    </row>
    <row r="5" spans="1:22" x14ac:dyDescent="0.35">
      <c r="B5" s="226"/>
      <c r="C5" s="226"/>
      <c r="D5" s="226"/>
      <c r="I5" s="176"/>
      <c r="T5" s="176"/>
    </row>
    <row r="6" spans="1:22" ht="15" thickBot="1" x14ac:dyDescent="0.4">
      <c r="B6" s="226"/>
      <c r="C6" s="226"/>
      <c r="D6" s="226"/>
    </row>
    <row r="7" spans="1:22" ht="15" thickBot="1" x14ac:dyDescent="0.4">
      <c r="B7" s="198"/>
      <c r="C7" s="198"/>
      <c r="D7" s="198"/>
      <c r="N7" s="242" t="s">
        <v>178</v>
      </c>
      <c r="O7" s="243"/>
      <c r="P7" s="243"/>
      <c r="Q7" s="243"/>
      <c r="R7" s="243"/>
      <c r="S7" s="243"/>
      <c r="T7" s="244"/>
      <c r="U7" s="245"/>
    </row>
    <row r="8" spans="1:22" ht="48" customHeight="1" thickBot="1" x14ac:dyDescent="0.4">
      <c r="E8" s="254" t="s">
        <v>73</v>
      </c>
      <c r="F8" s="255"/>
      <c r="G8" s="255"/>
      <c r="H8" s="256"/>
      <c r="I8" s="259" t="s">
        <v>74</v>
      </c>
      <c r="J8" s="260"/>
      <c r="K8" s="260"/>
      <c r="L8" s="261"/>
      <c r="M8" s="147"/>
      <c r="N8" s="248" t="s">
        <v>61</v>
      </c>
      <c r="O8" s="250" t="s">
        <v>63</v>
      </c>
      <c r="P8" s="250" t="s">
        <v>177</v>
      </c>
      <c r="Q8" s="246" t="s">
        <v>179</v>
      </c>
      <c r="R8" s="247"/>
      <c r="S8" s="251" t="s">
        <v>180</v>
      </c>
      <c r="T8" s="252" t="s">
        <v>181</v>
      </c>
      <c r="U8" s="253"/>
      <c r="V8" s="49" t="s">
        <v>70</v>
      </c>
    </row>
    <row r="9" spans="1:22" ht="43.5" x14ac:dyDescent="0.35">
      <c r="A9" s="69" t="s">
        <v>75</v>
      </c>
      <c r="B9" s="29" t="s">
        <v>4</v>
      </c>
      <c r="C9" s="29" t="s">
        <v>17</v>
      </c>
      <c r="D9" s="30" t="s">
        <v>144</v>
      </c>
      <c r="E9" s="28" t="s">
        <v>50</v>
      </c>
      <c r="F9" s="29" t="s">
        <v>62</v>
      </c>
      <c r="G9" s="33" t="s">
        <v>51</v>
      </c>
      <c r="H9" s="34" t="s">
        <v>55</v>
      </c>
      <c r="I9" s="21" t="s">
        <v>56</v>
      </c>
      <c r="J9" s="19" t="s">
        <v>57</v>
      </c>
      <c r="K9" s="146" t="s">
        <v>58</v>
      </c>
      <c r="L9" s="20" t="s">
        <v>59</v>
      </c>
      <c r="M9" s="148" t="s">
        <v>149</v>
      </c>
      <c r="N9" s="249"/>
      <c r="O9" s="250"/>
      <c r="P9" s="250"/>
      <c r="Q9" s="199" t="s">
        <v>143</v>
      </c>
      <c r="R9" s="65" t="s">
        <v>65</v>
      </c>
      <c r="S9" s="251"/>
      <c r="T9" s="201" t="s">
        <v>68</v>
      </c>
      <c r="U9" s="200" t="s">
        <v>69</v>
      </c>
      <c r="V9" s="66"/>
    </row>
    <row r="10" spans="1:22" ht="164.25" customHeight="1" thickBot="1" x14ac:dyDescent="0.4">
      <c r="A10" s="68"/>
      <c r="B10" s="57"/>
      <c r="C10" s="57"/>
      <c r="D10" s="140" t="s">
        <v>145</v>
      </c>
      <c r="E10" s="58" t="s">
        <v>52</v>
      </c>
      <c r="F10" s="59" t="s">
        <v>53</v>
      </c>
      <c r="G10" s="35" t="s">
        <v>54</v>
      </c>
      <c r="H10" s="67" t="s">
        <v>142</v>
      </c>
      <c r="I10" s="60" t="s">
        <v>72</v>
      </c>
      <c r="J10" s="61" t="s">
        <v>140</v>
      </c>
      <c r="K10" s="257" t="s">
        <v>138</v>
      </c>
      <c r="L10" s="258"/>
      <c r="M10" s="149" t="s">
        <v>72</v>
      </c>
      <c r="N10" s="60" t="s">
        <v>64</v>
      </c>
      <c r="O10" s="62" t="s">
        <v>174</v>
      </c>
      <c r="P10" s="61" t="s">
        <v>60</v>
      </c>
      <c r="Q10" s="61" t="s">
        <v>67</v>
      </c>
      <c r="R10" s="61" t="s">
        <v>66</v>
      </c>
      <c r="S10" s="63"/>
      <c r="T10" s="60" t="s">
        <v>169</v>
      </c>
      <c r="U10" s="64" t="s">
        <v>175</v>
      </c>
      <c r="V10" s="51" t="s">
        <v>71</v>
      </c>
    </row>
    <row r="11" spans="1:22" s="177" customFormat="1" ht="66.75" customHeight="1" thickBot="1" x14ac:dyDescent="0.4">
      <c r="A11" s="194">
        <v>0</v>
      </c>
      <c r="B11" s="194" t="s">
        <v>0</v>
      </c>
      <c r="C11" s="185" t="s">
        <v>1</v>
      </c>
      <c r="D11" s="178" t="s">
        <v>5</v>
      </c>
      <c r="E11" s="179" t="s">
        <v>46</v>
      </c>
      <c r="F11" s="180" t="s">
        <v>171</v>
      </c>
      <c r="G11" s="181">
        <v>15</v>
      </c>
      <c r="H11" s="182" t="s">
        <v>172</v>
      </c>
      <c r="I11" s="183">
        <v>78</v>
      </c>
      <c r="J11" s="187">
        <f>I11*0.0272</f>
        <v>2.1215999999999999</v>
      </c>
      <c r="K11" s="184">
        <v>0.5</v>
      </c>
      <c r="L11" s="188">
        <v>-5519</v>
      </c>
      <c r="M11" s="182" t="s">
        <v>37</v>
      </c>
      <c r="N11" s="189">
        <v>0</v>
      </c>
      <c r="O11" s="190">
        <v>0</v>
      </c>
      <c r="P11" s="191">
        <v>8575</v>
      </c>
      <c r="Q11" s="191">
        <v>17074</v>
      </c>
      <c r="R11" s="191">
        <v>2500</v>
      </c>
      <c r="S11" s="192">
        <f>SUM(N11:R11)</f>
        <v>28149</v>
      </c>
      <c r="T11" s="189">
        <v>3000</v>
      </c>
      <c r="U11" s="193" t="s">
        <v>37</v>
      </c>
      <c r="V11" s="186" t="s">
        <v>173</v>
      </c>
    </row>
    <row r="12" spans="1:22" x14ac:dyDescent="0.35">
      <c r="A12" s="227">
        <v>1</v>
      </c>
      <c r="B12" s="262" t="s">
        <v>0</v>
      </c>
      <c r="C12" s="222" t="s">
        <v>1</v>
      </c>
      <c r="D12" s="25" t="s">
        <v>5</v>
      </c>
      <c r="E12" s="38"/>
      <c r="F12" s="72"/>
      <c r="G12" s="110"/>
      <c r="H12" s="111"/>
      <c r="I12" s="120"/>
      <c r="J12" s="125"/>
      <c r="K12" s="110"/>
      <c r="L12" s="132"/>
      <c r="M12" s="153"/>
      <c r="N12" s="40"/>
      <c r="O12" s="52"/>
      <c r="P12" s="52"/>
      <c r="Q12" s="52"/>
      <c r="R12" s="52"/>
      <c r="S12" s="53">
        <f>SUM(N12:R12)</f>
        <v>0</v>
      </c>
      <c r="T12" s="40"/>
      <c r="U12" s="41"/>
      <c r="V12" s="73"/>
    </row>
    <row r="13" spans="1:22" x14ac:dyDescent="0.35">
      <c r="A13" s="228"/>
      <c r="B13" s="232"/>
      <c r="C13" s="223"/>
      <c r="D13" s="26" t="s">
        <v>6</v>
      </c>
      <c r="E13" s="22"/>
      <c r="F13" s="18"/>
      <c r="G13" s="112"/>
      <c r="H13" s="113"/>
      <c r="I13" s="121"/>
      <c r="J13" s="126"/>
      <c r="K13" s="112"/>
      <c r="L13" s="133"/>
      <c r="M13" s="154"/>
      <c r="N13" s="42"/>
      <c r="O13" s="39"/>
      <c r="P13" s="39"/>
      <c r="Q13" s="39"/>
      <c r="R13" s="39"/>
      <c r="S13" s="54">
        <f>SUM(N13:R13)</f>
        <v>0</v>
      </c>
      <c r="T13" s="42"/>
      <c r="U13" s="43"/>
      <c r="V13" s="36"/>
    </row>
    <row r="14" spans="1:22" x14ac:dyDescent="0.35">
      <c r="A14" s="228"/>
      <c r="B14" s="232"/>
      <c r="C14" s="223"/>
      <c r="D14" s="26" t="s">
        <v>7</v>
      </c>
      <c r="E14" s="22"/>
      <c r="F14" s="18"/>
      <c r="G14" s="112"/>
      <c r="H14" s="113"/>
      <c r="I14" s="121"/>
      <c r="J14" s="126"/>
      <c r="K14" s="112"/>
      <c r="L14" s="133"/>
      <c r="M14" s="154"/>
      <c r="N14" s="42"/>
      <c r="O14" s="39"/>
      <c r="P14" s="39"/>
      <c r="Q14" s="39"/>
      <c r="R14" s="39"/>
      <c r="S14" s="54">
        <f t="shared" ref="S14:S79" si="0">SUM(N14:R14)</f>
        <v>0</v>
      </c>
      <c r="T14" s="42"/>
      <c r="U14" s="43"/>
      <c r="V14" s="36"/>
    </row>
    <row r="15" spans="1:22" x14ac:dyDescent="0.35">
      <c r="A15" s="228"/>
      <c r="B15" s="232"/>
      <c r="C15" s="223"/>
      <c r="D15" s="26" t="s">
        <v>8</v>
      </c>
      <c r="E15" s="22"/>
      <c r="F15" s="18"/>
      <c r="G15" s="112"/>
      <c r="H15" s="113"/>
      <c r="I15" s="121"/>
      <c r="J15" s="126"/>
      <c r="K15" s="112"/>
      <c r="L15" s="133"/>
      <c r="M15" s="154"/>
      <c r="N15" s="42"/>
      <c r="O15" s="39"/>
      <c r="P15" s="39"/>
      <c r="Q15" s="39"/>
      <c r="R15" s="39"/>
      <c r="S15" s="54">
        <f t="shared" si="0"/>
        <v>0</v>
      </c>
      <c r="T15" s="42"/>
      <c r="U15" s="43"/>
      <c r="V15" s="36"/>
    </row>
    <row r="16" spans="1:22" x14ac:dyDescent="0.35">
      <c r="A16" s="228"/>
      <c r="B16" s="232"/>
      <c r="C16" s="223"/>
      <c r="D16" s="26" t="s">
        <v>9</v>
      </c>
      <c r="E16" s="22"/>
      <c r="F16" s="18"/>
      <c r="G16" s="112"/>
      <c r="H16" s="113"/>
      <c r="I16" s="121"/>
      <c r="J16" s="126"/>
      <c r="K16" s="112"/>
      <c r="L16" s="133"/>
      <c r="M16" s="154"/>
      <c r="N16" s="42"/>
      <c r="O16" s="39"/>
      <c r="P16" s="39"/>
      <c r="Q16" s="39"/>
      <c r="R16" s="39"/>
      <c r="S16" s="54">
        <f t="shared" si="0"/>
        <v>0</v>
      </c>
      <c r="T16" s="42"/>
      <c r="U16" s="43"/>
      <c r="V16" s="36"/>
    </row>
    <row r="17" spans="1:22" x14ac:dyDescent="0.35">
      <c r="A17" s="228"/>
      <c r="B17" s="232"/>
      <c r="C17" s="223"/>
      <c r="D17" s="26" t="s">
        <v>148</v>
      </c>
      <c r="E17" s="22"/>
      <c r="F17" s="18"/>
      <c r="G17" s="112"/>
      <c r="H17" s="113"/>
      <c r="I17" s="121"/>
      <c r="J17" s="126"/>
      <c r="K17" s="112"/>
      <c r="L17" s="133"/>
      <c r="M17" s="154"/>
      <c r="N17" s="42"/>
      <c r="O17" s="39"/>
      <c r="P17" s="39"/>
      <c r="Q17" s="39"/>
      <c r="R17" s="39"/>
      <c r="S17" s="54">
        <f>SUM(N17:R17)</f>
        <v>0</v>
      </c>
      <c r="T17" s="42"/>
      <c r="U17" s="43"/>
      <c r="V17" s="36"/>
    </row>
    <row r="18" spans="1:22" x14ac:dyDescent="0.35">
      <c r="A18" s="228"/>
      <c r="B18" s="232"/>
      <c r="C18" s="223"/>
      <c r="D18" s="26" t="s">
        <v>10</v>
      </c>
      <c r="E18" s="22"/>
      <c r="F18" s="18"/>
      <c r="G18" s="112"/>
      <c r="H18" s="113"/>
      <c r="I18" s="121"/>
      <c r="J18" s="126"/>
      <c r="K18" s="112"/>
      <c r="L18" s="133"/>
      <c r="M18" s="154"/>
      <c r="N18" s="42"/>
      <c r="O18" s="39"/>
      <c r="P18" s="39"/>
      <c r="Q18" s="39"/>
      <c r="R18" s="39"/>
      <c r="S18" s="54">
        <f t="shared" si="0"/>
        <v>0</v>
      </c>
      <c r="T18" s="42"/>
      <c r="U18" s="43"/>
      <c r="V18" s="36"/>
    </row>
    <row r="19" spans="1:22" ht="43.5" x14ac:dyDescent="0.35">
      <c r="A19" s="229"/>
      <c r="B19" s="232"/>
      <c r="C19" s="224"/>
      <c r="D19" s="74" t="s">
        <v>135</v>
      </c>
      <c r="E19" s="75"/>
      <c r="F19" s="76"/>
      <c r="G19" s="114"/>
      <c r="H19" s="115"/>
      <c r="I19" s="122"/>
      <c r="J19" s="127"/>
      <c r="K19" s="114"/>
      <c r="L19" s="134"/>
      <c r="M19" s="150"/>
      <c r="N19" s="77"/>
      <c r="O19" s="78"/>
      <c r="P19" s="78"/>
      <c r="Q19" s="78"/>
      <c r="R19" s="78"/>
      <c r="S19" s="54">
        <f>SUM(N19:R19)</f>
        <v>0</v>
      </c>
      <c r="T19" s="77"/>
      <c r="U19" s="80"/>
      <c r="V19" s="81"/>
    </row>
    <row r="20" spans="1:22" ht="15" thickBot="1" x14ac:dyDescent="0.4">
      <c r="A20" s="230"/>
      <c r="B20" s="232"/>
      <c r="C20" s="225"/>
      <c r="D20" s="27" t="s">
        <v>146</v>
      </c>
      <c r="E20" s="23"/>
      <c r="F20" s="24"/>
      <c r="G20" s="116"/>
      <c r="H20" s="117"/>
      <c r="I20" s="123"/>
      <c r="J20" s="128"/>
      <c r="K20" s="130"/>
      <c r="L20" s="135"/>
      <c r="M20" s="151"/>
      <c r="N20" s="44"/>
      <c r="O20" s="55"/>
      <c r="P20" s="106"/>
      <c r="Q20" s="106"/>
      <c r="R20" s="55"/>
      <c r="S20" s="56">
        <f t="shared" si="0"/>
        <v>0</v>
      </c>
      <c r="T20" s="44"/>
      <c r="U20" s="45"/>
      <c r="V20" s="37"/>
    </row>
    <row r="21" spans="1:22" x14ac:dyDescent="0.35">
      <c r="A21" s="227">
        <v>2</v>
      </c>
      <c r="B21" s="232"/>
      <c r="C21" s="222" t="s">
        <v>2</v>
      </c>
      <c r="D21" s="25" t="s">
        <v>7</v>
      </c>
      <c r="E21" s="38"/>
      <c r="F21" s="72"/>
      <c r="G21" s="110"/>
      <c r="H21" s="111"/>
      <c r="I21" s="120"/>
      <c r="J21" s="125"/>
      <c r="K21" s="110"/>
      <c r="L21" s="132"/>
      <c r="M21" s="153"/>
      <c r="N21" s="40"/>
      <c r="O21" s="52"/>
      <c r="P21" s="52"/>
      <c r="Q21" s="52"/>
      <c r="R21" s="52"/>
      <c r="S21" s="53">
        <f t="shared" si="0"/>
        <v>0</v>
      </c>
      <c r="T21" s="40"/>
      <c r="U21" s="41"/>
      <c r="V21" s="73"/>
    </row>
    <row r="22" spans="1:22" x14ac:dyDescent="0.35">
      <c r="A22" s="228"/>
      <c r="B22" s="232"/>
      <c r="C22" s="223"/>
      <c r="D22" s="26" t="s">
        <v>8</v>
      </c>
      <c r="E22" s="22"/>
      <c r="F22" s="18"/>
      <c r="G22" s="112"/>
      <c r="H22" s="113"/>
      <c r="I22" s="121"/>
      <c r="J22" s="126"/>
      <c r="K22" s="112"/>
      <c r="L22" s="133"/>
      <c r="M22" s="154"/>
      <c r="N22" s="42"/>
      <c r="O22" s="39"/>
      <c r="P22" s="39"/>
      <c r="Q22" s="39"/>
      <c r="R22" s="39"/>
      <c r="S22" s="54">
        <f t="shared" si="0"/>
        <v>0</v>
      </c>
      <c r="T22" s="42"/>
      <c r="U22" s="43"/>
      <c r="V22" s="36"/>
    </row>
    <row r="23" spans="1:22" x14ac:dyDescent="0.35">
      <c r="A23" s="228"/>
      <c r="B23" s="232"/>
      <c r="C23" s="223"/>
      <c r="D23" s="26" t="s">
        <v>9</v>
      </c>
      <c r="E23" s="22"/>
      <c r="F23" s="18"/>
      <c r="G23" s="112"/>
      <c r="H23" s="113"/>
      <c r="I23" s="121"/>
      <c r="J23" s="126"/>
      <c r="K23" s="112"/>
      <c r="L23" s="133"/>
      <c r="M23" s="154"/>
      <c r="N23" s="42"/>
      <c r="O23" s="39"/>
      <c r="P23" s="39"/>
      <c r="Q23" s="39"/>
      <c r="R23" s="39"/>
      <c r="S23" s="54">
        <f t="shared" si="0"/>
        <v>0</v>
      </c>
      <c r="T23" s="42"/>
      <c r="U23" s="43"/>
      <c r="V23" s="36"/>
    </row>
    <row r="24" spans="1:22" x14ac:dyDescent="0.35">
      <c r="A24" s="228"/>
      <c r="B24" s="232"/>
      <c r="C24" s="223"/>
      <c r="D24" s="26" t="s">
        <v>10</v>
      </c>
      <c r="E24" s="22"/>
      <c r="F24" s="18"/>
      <c r="G24" s="112"/>
      <c r="H24" s="113"/>
      <c r="I24" s="121"/>
      <c r="J24" s="126"/>
      <c r="K24" s="112"/>
      <c r="L24" s="133"/>
      <c r="M24" s="154"/>
      <c r="N24" s="42"/>
      <c r="O24" s="39"/>
      <c r="P24" s="39"/>
      <c r="Q24" s="39"/>
      <c r="R24" s="39"/>
      <c r="S24" s="54">
        <f t="shared" si="0"/>
        <v>0</v>
      </c>
      <c r="T24" s="42"/>
      <c r="U24" s="43"/>
      <c r="V24" s="36"/>
    </row>
    <row r="25" spans="1:22" ht="58" x14ac:dyDescent="0.35">
      <c r="A25" s="229"/>
      <c r="B25" s="233"/>
      <c r="C25" s="224"/>
      <c r="D25" s="74" t="s">
        <v>136</v>
      </c>
      <c r="E25" s="75"/>
      <c r="F25" s="76"/>
      <c r="G25" s="114"/>
      <c r="H25" s="115"/>
      <c r="I25" s="122"/>
      <c r="J25" s="127"/>
      <c r="K25" s="114"/>
      <c r="L25" s="134"/>
      <c r="M25" s="150"/>
      <c r="N25" s="77"/>
      <c r="O25" s="78"/>
      <c r="P25" s="78"/>
      <c r="Q25" s="78"/>
      <c r="R25" s="78"/>
      <c r="S25" s="54">
        <f>SUM(N25:R25)</f>
        <v>0</v>
      </c>
      <c r="T25" s="77"/>
      <c r="U25" s="80"/>
      <c r="V25" s="81"/>
    </row>
    <row r="26" spans="1:22" ht="15" thickBot="1" x14ac:dyDescent="0.4">
      <c r="A26" s="230"/>
      <c r="B26" s="234"/>
      <c r="C26" s="225"/>
      <c r="D26" s="27" t="s">
        <v>146</v>
      </c>
      <c r="E26" s="23"/>
      <c r="F26" s="24"/>
      <c r="G26" s="116"/>
      <c r="H26" s="117"/>
      <c r="I26" s="123"/>
      <c r="J26" s="128"/>
      <c r="K26" s="130"/>
      <c r="L26" s="135"/>
      <c r="M26" s="151"/>
      <c r="N26" s="44"/>
      <c r="O26" s="55"/>
      <c r="P26" s="106"/>
      <c r="Q26" s="55"/>
      <c r="R26" s="55"/>
      <c r="S26" s="56">
        <f t="shared" si="0"/>
        <v>0</v>
      </c>
      <c r="T26" s="44"/>
      <c r="U26" s="45"/>
      <c r="V26" s="37"/>
    </row>
    <row r="27" spans="1:22" x14ac:dyDescent="0.35">
      <c r="A27" s="227">
        <v>3</v>
      </c>
      <c r="B27" s="231" t="s">
        <v>3</v>
      </c>
      <c r="C27" s="222" t="s">
        <v>1</v>
      </c>
      <c r="D27" s="25" t="s">
        <v>5</v>
      </c>
      <c r="E27" s="38"/>
      <c r="F27" s="72"/>
      <c r="G27" s="110"/>
      <c r="H27" s="111"/>
      <c r="I27" s="120"/>
      <c r="J27" s="125"/>
      <c r="K27" s="110"/>
      <c r="L27" s="132"/>
      <c r="M27" s="153"/>
      <c r="N27" s="40"/>
      <c r="O27" s="52"/>
      <c r="P27" s="52"/>
      <c r="Q27" s="52"/>
      <c r="R27" s="52"/>
      <c r="S27" s="53">
        <f t="shared" si="0"/>
        <v>0</v>
      </c>
      <c r="T27" s="40"/>
      <c r="U27" s="41"/>
      <c r="V27" s="73"/>
    </row>
    <row r="28" spans="1:22" x14ac:dyDescent="0.35">
      <c r="A28" s="228"/>
      <c r="B28" s="232"/>
      <c r="C28" s="223"/>
      <c r="D28" s="26" t="s">
        <v>11</v>
      </c>
      <c r="E28" s="22"/>
      <c r="F28" s="18"/>
      <c r="G28" s="112"/>
      <c r="H28" s="113"/>
      <c r="I28" s="121"/>
      <c r="J28" s="126"/>
      <c r="K28" s="112"/>
      <c r="L28" s="133"/>
      <c r="M28" s="154"/>
      <c r="N28" s="42"/>
      <c r="O28" s="39"/>
      <c r="P28" s="39"/>
      <c r="Q28" s="39"/>
      <c r="R28" s="39"/>
      <c r="S28" s="54">
        <f t="shared" si="0"/>
        <v>0</v>
      </c>
      <c r="T28" s="42"/>
      <c r="U28" s="43"/>
      <c r="V28" s="36"/>
    </row>
    <row r="29" spans="1:22" x14ac:dyDescent="0.35">
      <c r="A29" s="228"/>
      <c r="B29" s="232"/>
      <c r="C29" s="223"/>
      <c r="D29" s="26" t="s">
        <v>6</v>
      </c>
      <c r="E29" s="22"/>
      <c r="F29" s="18"/>
      <c r="G29" s="112"/>
      <c r="H29" s="113"/>
      <c r="I29" s="121"/>
      <c r="J29" s="126"/>
      <c r="K29" s="112"/>
      <c r="L29" s="133"/>
      <c r="M29" s="154"/>
      <c r="N29" s="42"/>
      <c r="O29" s="39"/>
      <c r="P29" s="39"/>
      <c r="Q29" s="39"/>
      <c r="R29" s="39"/>
      <c r="S29" s="54">
        <f t="shared" si="0"/>
        <v>0</v>
      </c>
      <c r="T29" s="42"/>
      <c r="U29" s="43"/>
      <c r="V29" s="36"/>
    </row>
    <row r="30" spans="1:22" x14ac:dyDescent="0.35">
      <c r="A30" s="228"/>
      <c r="B30" s="232"/>
      <c r="C30" s="223"/>
      <c r="D30" s="26" t="s">
        <v>7</v>
      </c>
      <c r="E30" s="22"/>
      <c r="F30" s="18"/>
      <c r="G30" s="112"/>
      <c r="H30" s="113"/>
      <c r="I30" s="121"/>
      <c r="J30" s="126"/>
      <c r="K30" s="112"/>
      <c r="L30" s="133"/>
      <c r="M30" s="154"/>
      <c r="N30" s="42"/>
      <c r="O30" s="39"/>
      <c r="P30" s="39"/>
      <c r="Q30" s="39"/>
      <c r="R30" s="39"/>
      <c r="S30" s="54">
        <f t="shared" si="0"/>
        <v>0</v>
      </c>
      <c r="T30" s="42"/>
      <c r="U30" s="43"/>
      <c r="V30" s="36"/>
    </row>
    <row r="31" spans="1:22" x14ac:dyDescent="0.35">
      <c r="A31" s="228"/>
      <c r="B31" s="232"/>
      <c r="C31" s="223"/>
      <c r="D31" s="26" t="s">
        <v>8</v>
      </c>
      <c r="E31" s="22"/>
      <c r="F31" s="18"/>
      <c r="G31" s="112"/>
      <c r="H31" s="113"/>
      <c r="I31" s="121"/>
      <c r="J31" s="126"/>
      <c r="K31" s="112"/>
      <c r="L31" s="133"/>
      <c r="M31" s="154"/>
      <c r="N31" s="42"/>
      <c r="O31" s="39"/>
      <c r="P31" s="39"/>
      <c r="Q31" s="39"/>
      <c r="R31" s="39"/>
      <c r="S31" s="54">
        <f t="shared" si="0"/>
        <v>0</v>
      </c>
      <c r="T31" s="42"/>
      <c r="U31" s="43"/>
      <c r="V31" s="36"/>
    </row>
    <row r="32" spans="1:22" x14ac:dyDescent="0.35">
      <c r="A32" s="228"/>
      <c r="B32" s="232"/>
      <c r="C32" s="223"/>
      <c r="D32" s="26" t="s">
        <v>9</v>
      </c>
      <c r="E32" s="22"/>
      <c r="F32" s="18"/>
      <c r="G32" s="112"/>
      <c r="H32" s="113"/>
      <c r="I32" s="121"/>
      <c r="J32" s="126"/>
      <c r="K32" s="112"/>
      <c r="L32" s="133"/>
      <c r="M32" s="154"/>
      <c r="N32" s="42"/>
      <c r="O32" s="39"/>
      <c r="P32" s="39"/>
      <c r="Q32" s="39"/>
      <c r="R32" s="39"/>
      <c r="S32" s="54">
        <f t="shared" si="0"/>
        <v>0</v>
      </c>
      <c r="T32" s="42"/>
      <c r="U32" s="43"/>
      <c r="V32" s="36"/>
    </row>
    <row r="33" spans="1:22" x14ac:dyDescent="0.35">
      <c r="A33" s="228"/>
      <c r="B33" s="232"/>
      <c r="C33" s="223"/>
      <c r="D33" s="26" t="s">
        <v>10</v>
      </c>
      <c r="E33" s="22"/>
      <c r="F33" s="18"/>
      <c r="G33" s="112"/>
      <c r="H33" s="113"/>
      <c r="I33" s="121"/>
      <c r="J33" s="126"/>
      <c r="K33" s="112"/>
      <c r="L33" s="133"/>
      <c r="M33" s="154"/>
      <c r="N33" s="42"/>
      <c r="O33" s="39"/>
      <c r="P33" s="39"/>
      <c r="Q33" s="39"/>
      <c r="R33" s="39"/>
      <c r="S33" s="54">
        <f t="shared" si="0"/>
        <v>0</v>
      </c>
      <c r="T33" s="42"/>
      <c r="U33" s="43"/>
      <c r="V33" s="36"/>
    </row>
    <row r="34" spans="1:22" ht="43.5" x14ac:dyDescent="0.35">
      <c r="A34" s="229"/>
      <c r="B34" s="232"/>
      <c r="C34" s="224"/>
      <c r="D34" s="74" t="s">
        <v>135</v>
      </c>
      <c r="E34" s="75"/>
      <c r="F34" s="76"/>
      <c r="G34" s="114"/>
      <c r="H34" s="115"/>
      <c r="I34" s="122"/>
      <c r="J34" s="127"/>
      <c r="K34" s="114"/>
      <c r="L34" s="134"/>
      <c r="M34" s="150"/>
      <c r="N34" s="77"/>
      <c r="O34" s="78"/>
      <c r="P34" s="78"/>
      <c r="Q34" s="78"/>
      <c r="R34" s="78"/>
      <c r="S34" s="54">
        <f>SUM(N34:R34)</f>
        <v>0</v>
      </c>
      <c r="T34" s="77"/>
      <c r="U34" s="80"/>
      <c r="V34" s="81"/>
    </row>
    <row r="35" spans="1:22" ht="15" thickBot="1" x14ac:dyDescent="0.4">
      <c r="A35" s="230"/>
      <c r="B35" s="232"/>
      <c r="C35" s="225"/>
      <c r="D35" s="27" t="s">
        <v>146</v>
      </c>
      <c r="E35" s="23"/>
      <c r="F35" s="24"/>
      <c r="G35" s="116"/>
      <c r="H35" s="117"/>
      <c r="I35" s="123"/>
      <c r="J35" s="128"/>
      <c r="K35" s="130"/>
      <c r="L35" s="135"/>
      <c r="M35" s="151"/>
      <c r="N35" s="44"/>
      <c r="O35" s="55"/>
      <c r="P35" s="106"/>
      <c r="Q35" s="55"/>
      <c r="R35" s="55"/>
      <c r="S35" s="56">
        <f t="shared" si="0"/>
        <v>0</v>
      </c>
      <c r="T35" s="44"/>
      <c r="U35" s="45"/>
      <c r="V35" s="37"/>
    </row>
    <row r="36" spans="1:22" x14ac:dyDescent="0.35">
      <c r="A36" s="227">
        <v>4</v>
      </c>
      <c r="B36" s="232"/>
      <c r="C36" s="238" t="s">
        <v>2</v>
      </c>
      <c r="D36" s="70" t="s">
        <v>6</v>
      </c>
      <c r="E36" s="31"/>
      <c r="F36" s="32"/>
      <c r="G36" s="118"/>
      <c r="H36" s="119"/>
      <c r="I36" s="124"/>
      <c r="J36" s="129"/>
      <c r="K36" s="118"/>
      <c r="L36" s="136"/>
      <c r="M36" s="155"/>
      <c r="N36" s="47"/>
      <c r="O36" s="46"/>
      <c r="P36" s="46"/>
      <c r="Q36" s="46"/>
      <c r="R36" s="46"/>
      <c r="S36" s="71">
        <f t="shared" si="0"/>
        <v>0</v>
      </c>
      <c r="T36" s="47"/>
      <c r="U36" s="48"/>
      <c r="V36" s="50"/>
    </row>
    <row r="37" spans="1:22" x14ac:dyDescent="0.35">
      <c r="A37" s="228"/>
      <c r="B37" s="232"/>
      <c r="C37" s="223"/>
      <c r="D37" s="26" t="s">
        <v>7</v>
      </c>
      <c r="E37" s="22"/>
      <c r="F37" s="18"/>
      <c r="G37" s="112"/>
      <c r="H37" s="113"/>
      <c r="I37" s="121"/>
      <c r="J37" s="126"/>
      <c r="K37" s="112"/>
      <c r="L37" s="133"/>
      <c r="M37" s="154"/>
      <c r="N37" s="42"/>
      <c r="O37" s="39"/>
      <c r="P37" s="39"/>
      <c r="Q37" s="39"/>
      <c r="R37" s="39"/>
      <c r="S37" s="54">
        <f t="shared" si="0"/>
        <v>0</v>
      </c>
      <c r="T37" s="42"/>
      <c r="U37" s="43"/>
      <c r="V37" s="36"/>
    </row>
    <row r="38" spans="1:22" x14ac:dyDescent="0.35">
      <c r="A38" s="228"/>
      <c r="B38" s="232"/>
      <c r="C38" s="223"/>
      <c r="D38" s="26" t="s">
        <v>8</v>
      </c>
      <c r="E38" s="22"/>
      <c r="F38" s="18"/>
      <c r="G38" s="112"/>
      <c r="H38" s="113"/>
      <c r="I38" s="121"/>
      <c r="J38" s="126"/>
      <c r="K38" s="112"/>
      <c r="L38" s="133"/>
      <c r="M38" s="154"/>
      <c r="N38" s="42"/>
      <c r="O38" s="39"/>
      <c r="P38" s="39"/>
      <c r="Q38" s="39"/>
      <c r="R38" s="39"/>
      <c r="S38" s="54">
        <f t="shared" si="0"/>
        <v>0</v>
      </c>
      <c r="T38" s="42"/>
      <c r="U38" s="43"/>
      <c r="V38" s="36"/>
    </row>
    <row r="39" spans="1:22" x14ac:dyDescent="0.35">
      <c r="A39" s="228"/>
      <c r="B39" s="232"/>
      <c r="C39" s="223"/>
      <c r="D39" s="26" t="s">
        <v>9</v>
      </c>
      <c r="E39" s="22"/>
      <c r="F39" s="18"/>
      <c r="G39" s="112"/>
      <c r="H39" s="113"/>
      <c r="I39" s="121"/>
      <c r="J39" s="126"/>
      <c r="K39" s="112"/>
      <c r="L39" s="133"/>
      <c r="M39" s="154"/>
      <c r="N39" s="42"/>
      <c r="O39" s="39"/>
      <c r="P39" s="39"/>
      <c r="Q39" s="39"/>
      <c r="R39" s="39"/>
      <c r="S39" s="54">
        <f t="shared" si="0"/>
        <v>0</v>
      </c>
      <c r="T39" s="42"/>
      <c r="U39" s="43"/>
      <c r="V39" s="36"/>
    </row>
    <row r="40" spans="1:22" x14ac:dyDescent="0.35">
      <c r="A40" s="228"/>
      <c r="B40" s="232"/>
      <c r="C40" s="223"/>
      <c r="D40" s="26" t="s">
        <v>10</v>
      </c>
      <c r="E40" s="22"/>
      <c r="F40" s="18"/>
      <c r="G40" s="112"/>
      <c r="H40" s="113"/>
      <c r="I40" s="121"/>
      <c r="J40" s="126"/>
      <c r="K40" s="112"/>
      <c r="L40" s="133"/>
      <c r="M40" s="154"/>
      <c r="N40" s="42"/>
      <c r="O40" s="39"/>
      <c r="P40" s="39"/>
      <c r="Q40" s="39"/>
      <c r="R40" s="39"/>
      <c r="S40" s="54">
        <f t="shared" si="0"/>
        <v>0</v>
      </c>
      <c r="T40" s="42"/>
      <c r="U40" s="43"/>
      <c r="V40" s="36"/>
    </row>
    <row r="41" spans="1:22" ht="58" x14ac:dyDescent="0.35">
      <c r="A41" s="229"/>
      <c r="B41" s="232"/>
      <c r="C41" s="224"/>
      <c r="D41" s="74" t="s">
        <v>136</v>
      </c>
      <c r="E41" s="75"/>
      <c r="F41" s="76"/>
      <c r="G41" s="114"/>
      <c r="H41" s="115"/>
      <c r="I41" s="122"/>
      <c r="J41" s="127"/>
      <c r="K41" s="114"/>
      <c r="L41" s="134"/>
      <c r="M41" s="150"/>
      <c r="N41" s="77"/>
      <c r="O41" s="78"/>
      <c r="P41" s="78"/>
      <c r="Q41" s="78"/>
      <c r="R41" s="78"/>
      <c r="S41" s="54">
        <f>SUM(N41:R41)</f>
        <v>0</v>
      </c>
      <c r="T41" s="77"/>
      <c r="U41" s="80"/>
      <c r="V41" s="81"/>
    </row>
    <row r="42" spans="1:22" ht="15" thickBot="1" x14ac:dyDescent="0.4">
      <c r="A42" s="230"/>
      <c r="B42" s="233"/>
      <c r="C42" s="224"/>
      <c r="D42" s="27" t="s">
        <v>146</v>
      </c>
      <c r="E42" s="75"/>
      <c r="F42" s="76"/>
      <c r="G42" s="114"/>
      <c r="H42" s="115"/>
      <c r="I42" s="122"/>
      <c r="J42" s="127"/>
      <c r="K42" s="131"/>
      <c r="L42" s="137"/>
      <c r="M42" s="152"/>
      <c r="N42" s="77"/>
      <c r="O42" s="78"/>
      <c r="P42" s="106"/>
      <c r="Q42" s="78"/>
      <c r="R42" s="78"/>
      <c r="S42" s="79">
        <f t="shared" si="0"/>
        <v>0</v>
      </c>
      <c r="T42" s="77"/>
      <c r="U42" s="80"/>
      <c r="V42" s="81"/>
    </row>
    <row r="43" spans="1:22" ht="15" customHeight="1" x14ac:dyDescent="0.35">
      <c r="A43" s="227">
        <v>5</v>
      </c>
      <c r="B43" s="235" t="s">
        <v>12</v>
      </c>
      <c r="C43" s="222" t="s">
        <v>1</v>
      </c>
      <c r="D43" s="25" t="s">
        <v>5</v>
      </c>
      <c r="E43" s="38"/>
      <c r="F43" s="72"/>
      <c r="G43" s="110"/>
      <c r="H43" s="111"/>
      <c r="I43" s="120"/>
      <c r="J43" s="125"/>
      <c r="K43" s="110"/>
      <c r="L43" s="132"/>
      <c r="M43" s="153"/>
      <c r="N43" s="40"/>
      <c r="O43" s="52"/>
      <c r="P43" s="52"/>
      <c r="Q43" s="52"/>
      <c r="R43" s="52"/>
      <c r="S43" s="53">
        <f t="shared" si="0"/>
        <v>0</v>
      </c>
      <c r="T43" s="40"/>
      <c r="U43" s="41"/>
      <c r="V43" s="73"/>
    </row>
    <row r="44" spans="1:22" x14ac:dyDescent="0.35">
      <c r="A44" s="228"/>
      <c r="B44" s="236"/>
      <c r="C44" s="223"/>
      <c r="D44" s="26" t="s">
        <v>6</v>
      </c>
      <c r="E44" s="22"/>
      <c r="F44" s="18"/>
      <c r="G44" s="112"/>
      <c r="H44" s="113"/>
      <c r="I44" s="121"/>
      <c r="J44" s="126"/>
      <c r="K44" s="112"/>
      <c r="L44" s="133"/>
      <c r="M44" s="154"/>
      <c r="N44" s="42"/>
      <c r="O44" s="39"/>
      <c r="P44" s="39"/>
      <c r="Q44" s="39"/>
      <c r="R44" s="39"/>
      <c r="S44" s="54">
        <f t="shared" si="0"/>
        <v>0</v>
      </c>
      <c r="T44" s="42"/>
      <c r="U44" s="43"/>
      <c r="V44" s="36"/>
    </row>
    <row r="45" spans="1:22" x14ac:dyDescent="0.35">
      <c r="A45" s="228"/>
      <c r="B45" s="236"/>
      <c r="C45" s="223"/>
      <c r="D45" s="26" t="s">
        <v>7</v>
      </c>
      <c r="E45" s="22"/>
      <c r="F45" s="18"/>
      <c r="G45" s="112"/>
      <c r="H45" s="113"/>
      <c r="I45" s="121"/>
      <c r="J45" s="126"/>
      <c r="K45" s="112"/>
      <c r="L45" s="133"/>
      <c r="M45" s="154"/>
      <c r="N45" s="42"/>
      <c r="O45" s="39"/>
      <c r="P45" s="39"/>
      <c r="Q45" s="39"/>
      <c r="R45" s="39"/>
      <c r="S45" s="54">
        <f t="shared" si="0"/>
        <v>0</v>
      </c>
      <c r="T45" s="42"/>
      <c r="U45" s="43"/>
      <c r="V45" s="36"/>
    </row>
    <row r="46" spans="1:22" x14ac:dyDescent="0.35">
      <c r="A46" s="228"/>
      <c r="B46" s="236"/>
      <c r="C46" s="223"/>
      <c r="D46" s="26" t="s">
        <v>10</v>
      </c>
      <c r="E46" s="22"/>
      <c r="F46" s="18"/>
      <c r="G46" s="112"/>
      <c r="H46" s="113"/>
      <c r="I46" s="121"/>
      <c r="J46" s="126"/>
      <c r="K46" s="112"/>
      <c r="L46" s="133"/>
      <c r="M46" s="154"/>
      <c r="N46" s="42"/>
      <c r="O46" s="39"/>
      <c r="P46" s="39"/>
      <c r="Q46" s="39"/>
      <c r="R46" s="39"/>
      <c r="S46" s="54">
        <f t="shared" si="0"/>
        <v>0</v>
      </c>
      <c r="T46" s="42"/>
      <c r="U46" s="43"/>
      <c r="V46" s="36"/>
    </row>
    <row r="47" spans="1:22" ht="43.5" x14ac:dyDescent="0.35">
      <c r="A47" s="229"/>
      <c r="B47" s="236"/>
      <c r="C47" s="224"/>
      <c r="D47" s="74" t="s">
        <v>135</v>
      </c>
      <c r="E47" s="75"/>
      <c r="F47" s="76"/>
      <c r="G47" s="114"/>
      <c r="H47" s="115"/>
      <c r="I47" s="122"/>
      <c r="J47" s="127"/>
      <c r="K47" s="114"/>
      <c r="L47" s="134"/>
      <c r="M47" s="150"/>
      <c r="N47" s="77"/>
      <c r="O47" s="78"/>
      <c r="P47" s="78"/>
      <c r="Q47" s="78"/>
      <c r="R47" s="78"/>
      <c r="S47" s="54">
        <f>SUM(N47:R47)</f>
        <v>0</v>
      </c>
      <c r="T47" s="77"/>
      <c r="U47" s="80"/>
      <c r="V47" s="81"/>
    </row>
    <row r="48" spans="1:22" ht="15" thickBot="1" x14ac:dyDescent="0.4">
      <c r="A48" s="230"/>
      <c r="B48" s="236"/>
      <c r="C48" s="225"/>
      <c r="D48" s="27" t="s">
        <v>146</v>
      </c>
      <c r="E48" s="23"/>
      <c r="F48" s="24"/>
      <c r="G48" s="116"/>
      <c r="H48" s="117"/>
      <c r="I48" s="123"/>
      <c r="J48" s="128"/>
      <c r="K48" s="130"/>
      <c r="L48" s="135"/>
      <c r="M48" s="151"/>
      <c r="N48" s="44"/>
      <c r="O48" s="55"/>
      <c r="P48" s="106"/>
      <c r="Q48" s="55"/>
      <c r="R48" s="55"/>
      <c r="S48" s="56">
        <f t="shared" si="0"/>
        <v>0</v>
      </c>
      <c r="T48" s="44"/>
      <c r="U48" s="45"/>
      <c r="V48" s="37"/>
    </row>
    <row r="49" spans="1:22" x14ac:dyDescent="0.35">
      <c r="A49" s="227">
        <v>6</v>
      </c>
      <c r="B49" s="236"/>
      <c r="C49" s="238" t="s">
        <v>2</v>
      </c>
      <c r="D49" s="70" t="s">
        <v>6</v>
      </c>
      <c r="E49" s="31"/>
      <c r="F49" s="32"/>
      <c r="G49" s="118"/>
      <c r="H49" s="119"/>
      <c r="I49" s="124"/>
      <c r="J49" s="129"/>
      <c r="K49" s="118"/>
      <c r="L49" s="136"/>
      <c r="M49" s="155"/>
      <c r="N49" s="47"/>
      <c r="O49" s="46"/>
      <c r="P49" s="46"/>
      <c r="Q49" s="46"/>
      <c r="R49" s="46"/>
      <c r="S49" s="71">
        <f t="shared" si="0"/>
        <v>0</v>
      </c>
      <c r="T49" s="47"/>
      <c r="U49" s="48"/>
      <c r="V49" s="50"/>
    </row>
    <row r="50" spans="1:22" x14ac:dyDescent="0.35">
      <c r="A50" s="228"/>
      <c r="B50" s="236"/>
      <c r="C50" s="223"/>
      <c r="D50" s="26" t="s">
        <v>7</v>
      </c>
      <c r="E50" s="22"/>
      <c r="F50" s="18"/>
      <c r="G50" s="112"/>
      <c r="H50" s="113"/>
      <c r="I50" s="121"/>
      <c r="J50" s="126"/>
      <c r="K50" s="112"/>
      <c r="L50" s="133"/>
      <c r="M50" s="154"/>
      <c r="N50" s="42"/>
      <c r="O50" s="39"/>
      <c r="P50" s="39"/>
      <c r="Q50" s="39"/>
      <c r="R50" s="39"/>
      <c r="S50" s="54">
        <f t="shared" si="0"/>
        <v>0</v>
      </c>
      <c r="T50" s="42"/>
      <c r="U50" s="43"/>
      <c r="V50" s="36"/>
    </row>
    <row r="51" spans="1:22" x14ac:dyDescent="0.35">
      <c r="A51" s="228"/>
      <c r="B51" s="236"/>
      <c r="C51" s="223"/>
      <c r="D51" s="26" t="s">
        <v>10</v>
      </c>
      <c r="E51" s="22"/>
      <c r="F51" s="18"/>
      <c r="G51" s="112"/>
      <c r="H51" s="113"/>
      <c r="I51" s="121"/>
      <c r="J51" s="126"/>
      <c r="K51" s="112"/>
      <c r="L51" s="133"/>
      <c r="M51" s="154"/>
      <c r="N51" s="42"/>
      <c r="O51" s="39"/>
      <c r="P51" s="39"/>
      <c r="Q51" s="39"/>
      <c r="R51" s="39"/>
      <c r="S51" s="54">
        <f>SUM(N51:R51)</f>
        <v>0</v>
      </c>
      <c r="T51" s="42"/>
      <c r="U51" s="43"/>
      <c r="V51" s="36"/>
    </row>
    <row r="52" spans="1:22" ht="58" x14ac:dyDescent="0.35">
      <c r="A52" s="229"/>
      <c r="B52" s="236"/>
      <c r="C52" s="224"/>
      <c r="D52" s="74" t="s">
        <v>136</v>
      </c>
      <c r="E52" s="75"/>
      <c r="F52" s="76"/>
      <c r="G52" s="114"/>
      <c r="H52" s="115"/>
      <c r="I52" s="122"/>
      <c r="J52" s="127"/>
      <c r="K52" s="114"/>
      <c r="L52" s="134"/>
      <c r="M52" s="150"/>
      <c r="N52" s="77"/>
      <c r="O52" s="78"/>
      <c r="P52" s="78"/>
      <c r="Q52" s="78"/>
      <c r="R52" s="78"/>
      <c r="S52" s="54">
        <f>SUM(N52:R52)</f>
        <v>0</v>
      </c>
      <c r="T52" s="77"/>
      <c r="U52" s="80"/>
      <c r="V52" s="81"/>
    </row>
    <row r="53" spans="1:22" ht="15" thickBot="1" x14ac:dyDescent="0.4">
      <c r="A53" s="230"/>
      <c r="B53" s="237"/>
      <c r="C53" s="224"/>
      <c r="D53" s="27" t="s">
        <v>146</v>
      </c>
      <c r="E53" s="75"/>
      <c r="F53" s="76"/>
      <c r="G53" s="114"/>
      <c r="H53" s="115"/>
      <c r="I53" s="122"/>
      <c r="J53" s="127"/>
      <c r="K53" s="131"/>
      <c r="L53" s="137"/>
      <c r="M53" s="152"/>
      <c r="N53" s="77"/>
      <c r="O53" s="78"/>
      <c r="P53" s="106"/>
      <c r="Q53" s="78"/>
      <c r="R53" s="78"/>
      <c r="S53" s="79">
        <f t="shared" si="0"/>
        <v>0</v>
      </c>
      <c r="T53" s="77"/>
      <c r="U53" s="80"/>
      <c r="V53" s="81"/>
    </row>
    <row r="54" spans="1:22" x14ac:dyDescent="0.35">
      <c r="A54" s="227">
        <v>7</v>
      </c>
      <c r="B54" s="239" t="s">
        <v>13</v>
      </c>
      <c r="C54" s="222" t="s">
        <v>1</v>
      </c>
      <c r="D54" s="25" t="s">
        <v>5</v>
      </c>
      <c r="E54" s="38"/>
      <c r="F54" s="72"/>
      <c r="G54" s="110"/>
      <c r="H54" s="111"/>
      <c r="I54" s="120"/>
      <c r="J54" s="125"/>
      <c r="K54" s="110"/>
      <c r="L54" s="132"/>
      <c r="M54" s="153"/>
      <c r="N54" s="40"/>
      <c r="O54" s="52"/>
      <c r="P54" s="52"/>
      <c r="Q54" s="52"/>
      <c r="R54" s="52"/>
      <c r="S54" s="53">
        <f t="shared" si="0"/>
        <v>0</v>
      </c>
      <c r="T54" s="40"/>
      <c r="U54" s="41"/>
      <c r="V54" s="73"/>
    </row>
    <row r="55" spans="1:22" x14ac:dyDescent="0.35">
      <c r="A55" s="228"/>
      <c r="B55" s="240"/>
      <c r="C55" s="223"/>
      <c r="D55" s="26" t="s">
        <v>6</v>
      </c>
      <c r="E55" s="22"/>
      <c r="F55" s="18"/>
      <c r="G55" s="112"/>
      <c r="H55" s="113"/>
      <c r="I55" s="121"/>
      <c r="J55" s="126"/>
      <c r="K55" s="112"/>
      <c r="L55" s="133"/>
      <c r="M55" s="154"/>
      <c r="N55" s="42"/>
      <c r="O55" s="39"/>
      <c r="P55" s="39"/>
      <c r="Q55" s="39"/>
      <c r="R55" s="39"/>
      <c r="S55" s="54">
        <f t="shared" si="0"/>
        <v>0</v>
      </c>
      <c r="T55" s="42"/>
      <c r="U55" s="43"/>
      <c r="V55" s="36"/>
    </row>
    <row r="56" spans="1:22" x14ac:dyDescent="0.35">
      <c r="A56" s="228"/>
      <c r="B56" s="240"/>
      <c r="C56" s="223"/>
      <c r="D56" s="26" t="s">
        <v>8</v>
      </c>
      <c r="E56" s="22"/>
      <c r="F56" s="18"/>
      <c r="G56" s="112"/>
      <c r="H56" s="113"/>
      <c r="I56" s="121"/>
      <c r="J56" s="126"/>
      <c r="K56" s="112"/>
      <c r="L56" s="133"/>
      <c r="M56" s="154"/>
      <c r="N56" s="42"/>
      <c r="O56" s="39"/>
      <c r="P56" s="39"/>
      <c r="Q56" s="39"/>
      <c r="R56" s="39"/>
      <c r="S56" s="54">
        <f t="shared" si="0"/>
        <v>0</v>
      </c>
      <c r="T56" s="42"/>
      <c r="U56" s="43"/>
      <c r="V56" s="36"/>
    </row>
    <row r="57" spans="1:22" x14ac:dyDescent="0.35">
      <c r="A57" s="228"/>
      <c r="B57" s="240"/>
      <c r="C57" s="223"/>
      <c r="D57" s="26" t="s">
        <v>10</v>
      </c>
      <c r="E57" s="22"/>
      <c r="F57" s="18"/>
      <c r="G57" s="112"/>
      <c r="H57" s="113"/>
      <c r="I57" s="121"/>
      <c r="J57" s="126"/>
      <c r="K57" s="112"/>
      <c r="L57" s="133"/>
      <c r="M57" s="154"/>
      <c r="N57" s="42"/>
      <c r="O57" s="39"/>
      <c r="P57" s="39"/>
      <c r="Q57" s="39"/>
      <c r="R57" s="39"/>
      <c r="S57" s="54">
        <f t="shared" si="0"/>
        <v>0</v>
      </c>
      <c r="T57" s="42"/>
      <c r="U57" s="43"/>
      <c r="V57" s="36"/>
    </row>
    <row r="58" spans="1:22" ht="43.5" x14ac:dyDescent="0.35">
      <c r="A58" s="229"/>
      <c r="B58" s="240"/>
      <c r="C58" s="224"/>
      <c r="D58" s="74" t="s">
        <v>135</v>
      </c>
      <c r="E58" s="75"/>
      <c r="F58" s="76"/>
      <c r="G58" s="114"/>
      <c r="H58" s="115"/>
      <c r="I58" s="122"/>
      <c r="J58" s="127"/>
      <c r="K58" s="114"/>
      <c r="L58" s="134"/>
      <c r="M58" s="150"/>
      <c r="N58" s="77"/>
      <c r="O58" s="78"/>
      <c r="P58" s="78"/>
      <c r="Q58" s="78"/>
      <c r="R58" s="78"/>
      <c r="S58" s="54">
        <f>SUM(N58:R58)</f>
        <v>0</v>
      </c>
      <c r="T58" s="77"/>
      <c r="U58" s="80"/>
      <c r="V58" s="81"/>
    </row>
    <row r="59" spans="1:22" ht="15" thickBot="1" x14ac:dyDescent="0.4">
      <c r="A59" s="230"/>
      <c r="B59" s="240"/>
      <c r="C59" s="225"/>
      <c r="D59" s="27" t="s">
        <v>146</v>
      </c>
      <c r="E59" s="23"/>
      <c r="F59" s="24"/>
      <c r="G59" s="116"/>
      <c r="H59" s="117"/>
      <c r="I59" s="123"/>
      <c r="J59" s="128"/>
      <c r="K59" s="130"/>
      <c r="L59" s="135"/>
      <c r="M59" s="151"/>
      <c r="N59" s="44"/>
      <c r="O59" s="55"/>
      <c r="P59" s="106"/>
      <c r="Q59" s="55"/>
      <c r="R59" s="55"/>
      <c r="S59" s="56">
        <f t="shared" si="0"/>
        <v>0</v>
      </c>
      <c r="T59" s="44"/>
      <c r="U59" s="45"/>
      <c r="V59" s="37"/>
    </row>
    <row r="60" spans="1:22" x14ac:dyDescent="0.35">
      <c r="A60" s="227">
        <v>8</v>
      </c>
      <c r="B60" s="240"/>
      <c r="C60" s="222" t="s">
        <v>2</v>
      </c>
      <c r="D60" s="25" t="s">
        <v>6</v>
      </c>
      <c r="E60" s="38"/>
      <c r="F60" s="72"/>
      <c r="G60" s="110"/>
      <c r="H60" s="111"/>
      <c r="I60" s="120"/>
      <c r="J60" s="125"/>
      <c r="K60" s="110"/>
      <c r="L60" s="132"/>
      <c r="M60" s="153"/>
      <c r="N60" s="40"/>
      <c r="O60" s="52"/>
      <c r="P60" s="52"/>
      <c r="Q60" s="52"/>
      <c r="R60" s="52"/>
      <c r="S60" s="53">
        <f t="shared" si="0"/>
        <v>0</v>
      </c>
      <c r="T60" s="40"/>
      <c r="U60" s="41"/>
      <c r="V60" s="73"/>
    </row>
    <row r="61" spans="1:22" x14ac:dyDescent="0.35">
      <c r="A61" s="228"/>
      <c r="B61" s="240"/>
      <c r="C61" s="223"/>
      <c r="D61" s="26" t="s">
        <v>8</v>
      </c>
      <c r="E61" s="22"/>
      <c r="F61" s="18"/>
      <c r="G61" s="112"/>
      <c r="H61" s="113"/>
      <c r="I61" s="121"/>
      <c r="J61" s="126"/>
      <c r="K61" s="112"/>
      <c r="L61" s="133"/>
      <c r="M61" s="154"/>
      <c r="N61" s="42"/>
      <c r="O61" s="39"/>
      <c r="P61" s="39"/>
      <c r="Q61" s="39"/>
      <c r="R61" s="39"/>
      <c r="S61" s="54">
        <f t="shared" si="0"/>
        <v>0</v>
      </c>
      <c r="T61" s="42"/>
      <c r="U61" s="43"/>
      <c r="V61" s="36"/>
    </row>
    <row r="62" spans="1:22" x14ac:dyDescent="0.35">
      <c r="A62" s="228"/>
      <c r="B62" s="240"/>
      <c r="C62" s="223"/>
      <c r="D62" s="26" t="s">
        <v>10</v>
      </c>
      <c r="E62" s="22"/>
      <c r="F62" s="18"/>
      <c r="G62" s="112"/>
      <c r="H62" s="113"/>
      <c r="I62" s="121"/>
      <c r="J62" s="126"/>
      <c r="K62" s="112"/>
      <c r="L62" s="133"/>
      <c r="M62" s="154"/>
      <c r="N62" s="42"/>
      <c r="O62" s="39"/>
      <c r="P62" s="39"/>
      <c r="Q62" s="39"/>
      <c r="R62" s="39"/>
      <c r="S62" s="54">
        <f t="shared" si="0"/>
        <v>0</v>
      </c>
      <c r="T62" s="42"/>
      <c r="U62" s="43"/>
      <c r="V62" s="36"/>
    </row>
    <row r="63" spans="1:22" ht="58" x14ac:dyDescent="0.35">
      <c r="A63" s="229"/>
      <c r="B63" s="240"/>
      <c r="C63" s="224"/>
      <c r="D63" s="74" t="s">
        <v>136</v>
      </c>
      <c r="E63" s="75"/>
      <c r="F63" s="76"/>
      <c r="G63" s="114"/>
      <c r="H63" s="115"/>
      <c r="I63" s="122"/>
      <c r="J63" s="127"/>
      <c r="K63" s="114"/>
      <c r="L63" s="134"/>
      <c r="M63" s="150"/>
      <c r="N63" s="77"/>
      <c r="O63" s="78"/>
      <c r="P63" s="78"/>
      <c r="Q63" s="78"/>
      <c r="R63" s="78"/>
      <c r="S63" s="54">
        <f>SUM(N63:R63)</f>
        <v>0</v>
      </c>
      <c r="T63" s="77"/>
      <c r="U63" s="80"/>
      <c r="V63" s="81"/>
    </row>
    <row r="64" spans="1:22" ht="15" thickBot="1" x14ac:dyDescent="0.4">
      <c r="A64" s="230"/>
      <c r="B64" s="241"/>
      <c r="C64" s="225"/>
      <c r="D64" s="27" t="s">
        <v>146</v>
      </c>
      <c r="E64" s="23"/>
      <c r="F64" s="24"/>
      <c r="G64" s="116"/>
      <c r="H64" s="117"/>
      <c r="I64" s="123"/>
      <c r="J64" s="128"/>
      <c r="K64" s="130"/>
      <c r="L64" s="135"/>
      <c r="M64" s="151"/>
      <c r="N64" s="44"/>
      <c r="O64" s="55"/>
      <c r="P64" s="106"/>
      <c r="Q64" s="55"/>
      <c r="R64" s="55"/>
      <c r="S64" s="56">
        <f t="shared" si="0"/>
        <v>0</v>
      </c>
      <c r="T64" s="44"/>
      <c r="U64" s="45"/>
      <c r="V64" s="37"/>
    </row>
    <row r="65" spans="1:22" x14ac:dyDescent="0.35">
      <c r="A65" s="227">
        <v>9</v>
      </c>
      <c r="B65" s="235" t="s">
        <v>14</v>
      </c>
      <c r="C65" s="222" t="s">
        <v>1</v>
      </c>
      <c r="D65" s="25" t="s">
        <v>5</v>
      </c>
      <c r="E65" s="38"/>
      <c r="F65" s="72"/>
      <c r="G65" s="110"/>
      <c r="H65" s="111"/>
      <c r="I65" s="120"/>
      <c r="J65" s="125"/>
      <c r="K65" s="110"/>
      <c r="L65" s="132"/>
      <c r="M65" s="153"/>
      <c r="N65" s="40"/>
      <c r="O65" s="52"/>
      <c r="P65" s="52"/>
      <c r="Q65" s="52"/>
      <c r="R65" s="52"/>
      <c r="S65" s="53">
        <f t="shared" si="0"/>
        <v>0</v>
      </c>
      <c r="T65" s="40"/>
      <c r="U65" s="41"/>
      <c r="V65" s="73"/>
    </row>
    <row r="66" spans="1:22" x14ac:dyDescent="0.35">
      <c r="A66" s="228"/>
      <c r="B66" s="236"/>
      <c r="C66" s="223"/>
      <c r="D66" s="26" t="s">
        <v>6</v>
      </c>
      <c r="E66" s="22"/>
      <c r="F66" s="18"/>
      <c r="G66" s="112"/>
      <c r="H66" s="113"/>
      <c r="I66" s="121"/>
      <c r="J66" s="126"/>
      <c r="K66" s="112"/>
      <c r="L66" s="133"/>
      <c r="M66" s="154"/>
      <c r="N66" s="42"/>
      <c r="O66" s="39"/>
      <c r="P66" s="39"/>
      <c r="Q66" s="39"/>
      <c r="R66" s="39"/>
      <c r="S66" s="54">
        <f t="shared" si="0"/>
        <v>0</v>
      </c>
      <c r="T66" s="42"/>
      <c r="U66" s="43"/>
      <c r="V66" s="36"/>
    </row>
    <row r="67" spans="1:22" x14ac:dyDescent="0.35">
      <c r="A67" s="228"/>
      <c r="B67" s="236"/>
      <c r="C67" s="223"/>
      <c r="D67" s="26" t="s">
        <v>7</v>
      </c>
      <c r="E67" s="22"/>
      <c r="F67" s="18"/>
      <c r="G67" s="112"/>
      <c r="H67" s="113"/>
      <c r="I67" s="121"/>
      <c r="J67" s="126"/>
      <c r="K67" s="112"/>
      <c r="L67" s="133"/>
      <c r="M67" s="154"/>
      <c r="N67" s="42"/>
      <c r="O67" s="39"/>
      <c r="P67" s="39"/>
      <c r="Q67" s="39"/>
      <c r="R67" s="39"/>
      <c r="S67" s="54">
        <f t="shared" si="0"/>
        <v>0</v>
      </c>
      <c r="T67" s="42"/>
      <c r="U67" s="43"/>
      <c r="V67" s="36"/>
    </row>
    <row r="68" spans="1:22" x14ac:dyDescent="0.35">
      <c r="A68" s="228"/>
      <c r="B68" s="236"/>
      <c r="C68" s="223"/>
      <c r="D68" s="26" t="s">
        <v>10</v>
      </c>
      <c r="E68" s="22"/>
      <c r="F68" s="18"/>
      <c r="G68" s="112"/>
      <c r="H68" s="113"/>
      <c r="I68" s="121"/>
      <c r="J68" s="126"/>
      <c r="K68" s="112"/>
      <c r="L68" s="133"/>
      <c r="M68" s="154"/>
      <c r="N68" s="42"/>
      <c r="O68" s="39"/>
      <c r="P68" s="39"/>
      <c r="Q68" s="39"/>
      <c r="R68" s="39"/>
      <c r="S68" s="54">
        <f t="shared" si="0"/>
        <v>0</v>
      </c>
      <c r="T68" s="42"/>
      <c r="U68" s="43"/>
      <c r="V68" s="36"/>
    </row>
    <row r="69" spans="1:22" ht="43.5" x14ac:dyDescent="0.35">
      <c r="A69" s="229"/>
      <c r="B69" s="236"/>
      <c r="C69" s="224"/>
      <c r="D69" s="74" t="s">
        <v>135</v>
      </c>
      <c r="E69" s="75"/>
      <c r="F69" s="76"/>
      <c r="G69" s="114"/>
      <c r="H69" s="115"/>
      <c r="I69" s="122"/>
      <c r="J69" s="127"/>
      <c r="K69" s="114"/>
      <c r="L69" s="134"/>
      <c r="M69" s="150"/>
      <c r="N69" s="77"/>
      <c r="O69" s="78"/>
      <c r="P69" s="78"/>
      <c r="Q69" s="78"/>
      <c r="R69" s="78"/>
      <c r="S69" s="54">
        <f>SUM(N69:R69)</f>
        <v>0</v>
      </c>
      <c r="T69" s="77"/>
      <c r="U69" s="80"/>
      <c r="V69" s="81"/>
    </row>
    <row r="70" spans="1:22" ht="15" thickBot="1" x14ac:dyDescent="0.4">
      <c r="A70" s="230"/>
      <c r="B70" s="236"/>
      <c r="C70" s="225"/>
      <c r="D70" s="27" t="s">
        <v>146</v>
      </c>
      <c r="E70" s="23"/>
      <c r="F70" s="24"/>
      <c r="G70" s="116"/>
      <c r="H70" s="117"/>
      <c r="I70" s="123"/>
      <c r="J70" s="128"/>
      <c r="K70" s="130"/>
      <c r="L70" s="135"/>
      <c r="M70" s="151"/>
      <c r="N70" s="44"/>
      <c r="O70" s="55"/>
      <c r="P70" s="106"/>
      <c r="Q70" s="55"/>
      <c r="R70" s="55"/>
      <c r="S70" s="56">
        <f t="shared" si="0"/>
        <v>0</v>
      </c>
      <c r="T70" s="44"/>
      <c r="U70" s="45"/>
      <c r="V70" s="37"/>
    </row>
    <row r="71" spans="1:22" x14ac:dyDescent="0.35">
      <c r="A71" s="227">
        <v>10</v>
      </c>
      <c r="B71" s="236"/>
      <c r="C71" s="222" t="s">
        <v>2</v>
      </c>
      <c r="D71" s="25" t="s">
        <v>6</v>
      </c>
      <c r="E71" s="38"/>
      <c r="F71" s="72"/>
      <c r="G71" s="110"/>
      <c r="H71" s="111"/>
      <c r="I71" s="120"/>
      <c r="J71" s="125"/>
      <c r="K71" s="110"/>
      <c r="L71" s="132"/>
      <c r="M71" s="153"/>
      <c r="N71" s="40"/>
      <c r="O71" s="52"/>
      <c r="P71" s="52"/>
      <c r="Q71" s="52"/>
      <c r="R71" s="52"/>
      <c r="S71" s="53">
        <f t="shared" si="0"/>
        <v>0</v>
      </c>
      <c r="T71" s="40"/>
      <c r="U71" s="41"/>
      <c r="V71" s="73"/>
    </row>
    <row r="72" spans="1:22" x14ac:dyDescent="0.35">
      <c r="A72" s="228"/>
      <c r="B72" s="236"/>
      <c r="C72" s="223"/>
      <c r="D72" s="26" t="s">
        <v>7</v>
      </c>
      <c r="E72" s="22"/>
      <c r="F72" s="18"/>
      <c r="G72" s="112"/>
      <c r="H72" s="113"/>
      <c r="I72" s="121"/>
      <c r="J72" s="126"/>
      <c r="K72" s="112"/>
      <c r="L72" s="133"/>
      <c r="M72" s="154"/>
      <c r="N72" s="42"/>
      <c r="O72" s="39"/>
      <c r="P72" s="39"/>
      <c r="Q72" s="39"/>
      <c r="R72" s="39"/>
      <c r="S72" s="54">
        <f t="shared" si="0"/>
        <v>0</v>
      </c>
      <c r="T72" s="42"/>
      <c r="U72" s="43"/>
      <c r="V72" s="36"/>
    </row>
    <row r="73" spans="1:22" x14ac:dyDescent="0.35">
      <c r="A73" s="228"/>
      <c r="B73" s="236"/>
      <c r="C73" s="223"/>
      <c r="D73" s="26" t="s">
        <v>10</v>
      </c>
      <c r="E73" s="22"/>
      <c r="F73" s="18"/>
      <c r="G73" s="112"/>
      <c r="H73" s="113"/>
      <c r="I73" s="121"/>
      <c r="J73" s="126"/>
      <c r="K73" s="112"/>
      <c r="L73" s="133"/>
      <c r="M73" s="154"/>
      <c r="N73" s="42"/>
      <c r="O73" s="39"/>
      <c r="P73" s="39"/>
      <c r="Q73" s="39"/>
      <c r="R73" s="39"/>
      <c r="S73" s="54">
        <f t="shared" si="0"/>
        <v>0</v>
      </c>
      <c r="T73" s="42"/>
      <c r="U73" s="43"/>
      <c r="V73" s="36"/>
    </row>
    <row r="74" spans="1:22" ht="58" x14ac:dyDescent="0.35">
      <c r="A74" s="229"/>
      <c r="B74" s="236"/>
      <c r="C74" s="224"/>
      <c r="D74" s="74" t="s">
        <v>136</v>
      </c>
      <c r="E74" s="75"/>
      <c r="F74" s="76"/>
      <c r="G74" s="114"/>
      <c r="H74" s="115"/>
      <c r="I74" s="122"/>
      <c r="J74" s="127"/>
      <c r="K74" s="114"/>
      <c r="L74" s="134"/>
      <c r="M74" s="150"/>
      <c r="N74" s="77"/>
      <c r="O74" s="78"/>
      <c r="P74" s="78"/>
      <c r="Q74" s="78"/>
      <c r="R74" s="78"/>
      <c r="S74" s="54">
        <f>SUM(N74:R74)</f>
        <v>0</v>
      </c>
      <c r="T74" s="77"/>
      <c r="U74" s="80"/>
      <c r="V74" s="81"/>
    </row>
    <row r="75" spans="1:22" ht="15" thickBot="1" x14ac:dyDescent="0.4">
      <c r="A75" s="230"/>
      <c r="B75" s="237"/>
      <c r="C75" s="225"/>
      <c r="D75" s="27" t="s">
        <v>146</v>
      </c>
      <c r="E75" s="23"/>
      <c r="F75" s="24"/>
      <c r="G75" s="116"/>
      <c r="H75" s="117"/>
      <c r="I75" s="123"/>
      <c r="J75" s="128"/>
      <c r="K75" s="130"/>
      <c r="L75" s="135"/>
      <c r="M75" s="151"/>
      <c r="N75" s="44"/>
      <c r="O75" s="55"/>
      <c r="P75" s="106"/>
      <c r="Q75" s="55"/>
      <c r="R75" s="55"/>
      <c r="S75" s="56">
        <f t="shared" si="0"/>
        <v>0</v>
      </c>
      <c r="T75" s="44"/>
      <c r="U75" s="45"/>
      <c r="V75" s="37"/>
    </row>
    <row r="76" spans="1:22" x14ac:dyDescent="0.35">
      <c r="A76" s="227">
        <v>11</v>
      </c>
      <c r="B76" s="231" t="s">
        <v>15</v>
      </c>
      <c r="C76" s="222" t="s">
        <v>1</v>
      </c>
      <c r="D76" s="25" t="s">
        <v>5</v>
      </c>
      <c r="E76" s="38"/>
      <c r="F76" s="72"/>
      <c r="G76" s="110"/>
      <c r="H76" s="111"/>
      <c r="I76" s="120"/>
      <c r="J76" s="125"/>
      <c r="K76" s="110"/>
      <c r="L76" s="132"/>
      <c r="M76" s="153"/>
      <c r="N76" s="40"/>
      <c r="O76" s="52"/>
      <c r="P76" s="52"/>
      <c r="Q76" s="52"/>
      <c r="R76" s="52"/>
      <c r="S76" s="53">
        <f t="shared" si="0"/>
        <v>0</v>
      </c>
      <c r="T76" s="40"/>
      <c r="U76" s="41"/>
      <c r="V76" s="73"/>
    </row>
    <row r="77" spans="1:22" x14ac:dyDescent="0.35">
      <c r="A77" s="228"/>
      <c r="B77" s="232"/>
      <c r="C77" s="223"/>
      <c r="D77" s="26" t="s">
        <v>11</v>
      </c>
      <c r="E77" s="22"/>
      <c r="F77" s="18"/>
      <c r="G77" s="112"/>
      <c r="H77" s="113"/>
      <c r="I77" s="121"/>
      <c r="J77" s="126"/>
      <c r="K77" s="112"/>
      <c r="L77" s="133"/>
      <c r="M77" s="154"/>
      <c r="N77" s="42"/>
      <c r="O77" s="39"/>
      <c r="P77" s="39"/>
      <c r="Q77" s="39"/>
      <c r="R77" s="39"/>
      <c r="S77" s="54">
        <f t="shared" si="0"/>
        <v>0</v>
      </c>
      <c r="T77" s="42"/>
      <c r="U77" s="43"/>
      <c r="V77" s="36"/>
    </row>
    <row r="78" spans="1:22" x14ac:dyDescent="0.35">
      <c r="A78" s="228"/>
      <c r="B78" s="232"/>
      <c r="C78" s="223"/>
      <c r="D78" s="26" t="s">
        <v>6</v>
      </c>
      <c r="E78" s="22"/>
      <c r="F78" s="18"/>
      <c r="G78" s="112"/>
      <c r="H78" s="113"/>
      <c r="I78" s="121"/>
      <c r="J78" s="126"/>
      <c r="K78" s="112"/>
      <c r="L78" s="133"/>
      <c r="M78" s="154"/>
      <c r="N78" s="42"/>
      <c r="O78" s="39"/>
      <c r="P78" s="39"/>
      <c r="Q78" s="39"/>
      <c r="R78" s="39"/>
      <c r="S78" s="54">
        <f t="shared" si="0"/>
        <v>0</v>
      </c>
      <c r="T78" s="42"/>
      <c r="U78" s="43"/>
      <c r="V78" s="36"/>
    </row>
    <row r="79" spans="1:22" x14ac:dyDescent="0.35">
      <c r="A79" s="228"/>
      <c r="B79" s="232"/>
      <c r="C79" s="223"/>
      <c r="D79" s="26" t="s">
        <v>7</v>
      </c>
      <c r="E79" s="22"/>
      <c r="F79" s="18"/>
      <c r="G79" s="112"/>
      <c r="H79" s="113"/>
      <c r="I79" s="121"/>
      <c r="J79" s="126"/>
      <c r="K79" s="112"/>
      <c r="L79" s="133"/>
      <c r="M79" s="154"/>
      <c r="N79" s="42"/>
      <c r="O79" s="39"/>
      <c r="P79" s="39"/>
      <c r="Q79" s="39"/>
      <c r="R79" s="39"/>
      <c r="S79" s="54">
        <f t="shared" si="0"/>
        <v>0</v>
      </c>
      <c r="T79" s="42"/>
      <c r="U79" s="43"/>
      <c r="V79" s="36"/>
    </row>
    <row r="80" spans="1:22" x14ac:dyDescent="0.35">
      <c r="A80" s="228"/>
      <c r="B80" s="232"/>
      <c r="C80" s="223"/>
      <c r="D80" s="26" t="s">
        <v>8</v>
      </c>
      <c r="E80" s="22"/>
      <c r="F80" s="18"/>
      <c r="G80" s="112"/>
      <c r="H80" s="113"/>
      <c r="I80" s="121"/>
      <c r="J80" s="126"/>
      <c r="K80" s="112"/>
      <c r="L80" s="133"/>
      <c r="M80" s="154"/>
      <c r="N80" s="42"/>
      <c r="O80" s="39"/>
      <c r="P80" s="39"/>
      <c r="Q80" s="39"/>
      <c r="R80" s="39"/>
      <c r="S80" s="54">
        <f t="shared" ref="S80:S89" si="1">SUM(N80:R80)</f>
        <v>0</v>
      </c>
      <c r="T80" s="42"/>
      <c r="U80" s="43"/>
      <c r="V80" s="36"/>
    </row>
    <row r="81" spans="1:22" x14ac:dyDescent="0.35">
      <c r="A81" s="228"/>
      <c r="B81" s="232"/>
      <c r="C81" s="223"/>
      <c r="D81" s="26" t="s">
        <v>16</v>
      </c>
      <c r="E81" s="22"/>
      <c r="F81" s="18"/>
      <c r="G81" s="112"/>
      <c r="H81" s="113"/>
      <c r="I81" s="121"/>
      <c r="J81" s="126"/>
      <c r="K81" s="112"/>
      <c r="L81" s="133"/>
      <c r="M81" s="154"/>
      <c r="N81" s="42"/>
      <c r="O81" s="39"/>
      <c r="P81" s="39"/>
      <c r="Q81" s="39"/>
      <c r="R81" s="39"/>
      <c r="S81" s="54">
        <f t="shared" si="1"/>
        <v>0</v>
      </c>
      <c r="T81" s="42"/>
      <c r="U81" s="43"/>
      <c r="V81" s="36"/>
    </row>
    <row r="82" spans="1:22" ht="43.5" x14ac:dyDescent="0.35">
      <c r="A82" s="229"/>
      <c r="B82" s="232"/>
      <c r="C82" s="224"/>
      <c r="D82" s="74" t="s">
        <v>135</v>
      </c>
      <c r="E82" s="75"/>
      <c r="F82" s="76"/>
      <c r="G82" s="114"/>
      <c r="H82" s="115"/>
      <c r="I82" s="122"/>
      <c r="J82" s="127"/>
      <c r="K82" s="114"/>
      <c r="L82" s="134"/>
      <c r="M82" s="150"/>
      <c r="N82" s="77"/>
      <c r="O82" s="78"/>
      <c r="P82" s="78"/>
      <c r="Q82" s="78"/>
      <c r="R82" s="78"/>
      <c r="S82" s="54">
        <f>SUM(N82:R82)</f>
        <v>0</v>
      </c>
      <c r="T82" s="77"/>
      <c r="U82" s="80"/>
      <c r="V82" s="81"/>
    </row>
    <row r="83" spans="1:22" ht="15" thickBot="1" x14ac:dyDescent="0.4">
      <c r="A83" s="230"/>
      <c r="B83" s="232"/>
      <c r="C83" s="225"/>
      <c r="D83" s="27" t="s">
        <v>146</v>
      </c>
      <c r="E83" s="23"/>
      <c r="F83" s="24"/>
      <c r="G83" s="116"/>
      <c r="H83" s="117"/>
      <c r="I83" s="123"/>
      <c r="J83" s="128"/>
      <c r="K83" s="130"/>
      <c r="L83" s="135"/>
      <c r="M83" s="151"/>
      <c r="N83" s="44"/>
      <c r="O83" s="55"/>
      <c r="P83" s="106"/>
      <c r="Q83" s="55"/>
      <c r="R83" s="55"/>
      <c r="S83" s="56">
        <f t="shared" si="1"/>
        <v>0</v>
      </c>
      <c r="T83" s="44"/>
      <c r="U83" s="45"/>
      <c r="V83" s="37"/>
    </row>
    <row r="84" spans="1:22" x14ac:dyDescent="0.35">
      <c r="A84" s="227">
        <v>12</v>
      </c>
      <c r="B84" s="232"/>
      <c r="C84" s="222" t="s">
        <v>2</v>
      </c>
      <c r="D84" s="25" t="s">
        <v>6</v>
      </c>
      <c r="E84" s="38"/>
      <c r="F84" s="72"/>
      <c r="G84" s="110"/>
      <c r="H84" s="111"/>
      <c r="I84" s="120"/>
      <c r="J84" s="125"/>
      <c r="K84" s="110"/>
      <c r="L84" s="132"/>
      <c r="M84" s="153"/>
      <c r="N84" s="40"/>
      <c r="O84" s="52"/>
      <c r="P84" s="52"/>
      <c r="Q84" s="52"/>
      <c r="R84" s="52"/>
      <c r="S84" s="53">
        <f t="shared" si="1"/>
        <v>0</v>
      </c>
      <c r="T84" s="40"/>
      <c r="U84" s="41"/>
      <c r="V84" s="73"/>
    </row>
    <row r="85" spans="1:22" x14ac:dyDescent="0.35">
      <c r="A85" s="228"/>
      <c r="B85" s="232"/>
      <c r="C85" s="223"/>
      <c r="D85" s="26" t="s">
        <v>7</v>
      </c>
      <c r="E85" s="22"/>
      <c r="F85" s="18"/>
      <c r="G85" s="112"/>
      <c r="H85" s="113"/>
      <c r="I85" s="121"/>
      <c r="J85" s="126"/>
      <c r="K85" s="112"/>
      <c r="L85" s="133"/>
      <c r="M85" s="154"/>
      <c r="N85" s="42"/>
      <c r="O85" s="39"/>
      <c r="P85" s="39"/>
      <c r="Q85" s="39"/>
      <c r="R85" s="39"/>
      <c r="S85" s="54">
        <f t="shared" si="1"/>
        <v>0</v>
      </c>
      <c r="T85" s="42"/>
      <c r="U85" s="43"/>
      <c r="V85" s="36"/>
    </row>
    <row r="86" spans="1:22" x14ac:dyDescent="0.35">
      <c r="A86" s="228"/>
      <c r="B86" s="232"/>
      <c r="C86" s="223"/>
      <c r="D86" s="26" t="s">
        <v>8</v>
      </c>
      <c r="E86" s="22"/>
      <c r="F86" s="18"/>
      <c r="G86" s="112"/>
      <c r="H86" s="113"/>
      <c r="I86" s="121"/>
      <c r="J86" s="126"/>
      <c r="K86" s="112"/>
      <c r="L86" s="133"/>
      <c r="M86" s="154"/>
      <c r="N86" s="42"/>
      <c r="O86" s="39"/>
      <c r="P86" s="39"/>
      <c r="Q86" s="39"/>
      <c r="R86" s="39"/>
      <c r="S86" s="54">
        <f t="shared" si="1"/>
        <v>0</v>
      </c>
      <c r="T86" s="42"/>
      <c r="U86" s="43"/>
      <c r="V86" s="36"/>
    </row>
    <row r="87" spans="1:22" x14ac:dyDescent="0.35">
      <c r="A87" s="228"/>
      <c r="B87" s="232"/>
      <c r="C87" s="223"/>
      <c r="D87" s="26" t="s">
        <v>16</v>
      </c>
      <c r="E87" s="22"/>
      <c r="F87" s="18"/>
      <c r="G87" s="112"/>
      <c r="H87" s="113"/>
      <c r="I87" s="121"/>
      <c r="J87" s="126"/>
      <c r="K87" s="112"/>
      <c r="L87" s="133"/>
      <c r="M87" s="154"/>
      <c r="N87" s="42"/>
      <c r="O87" s="39"/>
      <c r="P87" s="39"/>
      <c r="Q87" s="39"/>
      <c r="R87" s="39"/>
      <c r="S87" s="54">
        <f t="shared" si="1"/>
        <v>0</v>
      </c>
      <c r="T87" s="42"/>
      <c r="U87" s="43"/>
      <c r="V87" s="36"/>
    </row>
    <row r="88" spans="1:22" ht="58" x14ac:dyDescent="0.35">
      <c r="A88" s="229"/>
      <c r="B88" s="233"/>
      <c r="C88" s="224"/>
      <c r="D88" s="74" t="s">
        <v>136</v>
      </c>
      <c r="E88" s="75"/>
      <c r="F88" s="76"/>
      <c r="G88" s="114"/>
      <c r="H88" s="115"/>
      <c r="I88" s="122"/>
      <c r="J88" s="127"/>
      <c r="K88" s="114"/>
      <c r="L88" s="134"/>
      <c r="M88" s="150"/>
      <c r="N88" s="77"/>
      <c r="O88" s="78"/>
      <c r="P88" s="78"/>
      <c r="Q88" s="78"/>
      <c r="R88" s="78"/>
      <c r="S88" s="54">
        <f>SUM(N88:R88)</f>
        <v>0</v>
      </c>
      <c r="T88" s="77"/>
      <c r="U88" s="80"/>
      <c r="V88" s="81"/>
    </row>
    <row r="89" spans="1:22" ht="15" thickBot="1" x14ac:dyDescent="0.4">
      <c r="A89" s="230"/>
      <c r="B89" s="234"/>
      <c r="C89" s="225"/>
      <c r="D89" s="27" t="s">
        <v>146</v>
      </c>
      <c r="E89" s="23"/>
      <c r="F89" s="24"/>
      <c r="G89" s="116"/>
      <c r="H89" s="117"/>
      <c r="I89" s="123"/>
      <c r="J89" s="128"/>
      <c r="K89" s="130"/>
      <c r="L89" s="135"/>
      <c r="M89" s="151"/>
      <c r="N89" s="44"/>
      <c r="O89" s="55"/>
      <c r="P89" s="106"/>
      <c r="Q89" s="55"/>
      <c r="R89" s="55"/>
      <c r="S89" s="56">
        <f t="shared" si="1"/>
        <v>0</v>
      </c>
      <c r="T89" s="44"/>
      <c r="U89" s="45"/>
      <c r="V89" s="37"/>
    </row>
  </sheetData>
  <mergeCells count="41">
    <mergeCell ref="A12:A20"/>
    <mergeCell ref="A21:A26"/>
    <mergeCell ref="A27:A35"/>
    <mergeCell ref="E8:H8"/>
    <mergeCell ref="K10:L10"/>
    <mergeCell ref="I8:L8"/>
    <mergeCell ref="C12:C20"/>
    <mergeCell ref="B12:B26"/>
    <mergeCell ref="C21:C26"/>
    <mergeCell ref="B27:B42"/>
    <mergeCell ref="C27:C35"/>
    <mergeCell ref="C36:C42"/>
    <mergeCell ref="A36:A42"/>
    <mergeCell ref="N7:U7"/>
    <mergeCell ref="Q8:R8"/>
    <mergeCell ref="N8:N9"/>
    <mergeCell ref="O8:O9"/>
    <mergeCell ref="P8:P9"/>
    <mergeCell ref="S8:S9"/>
    <mergeCell ref="T8:U8"/>
    <mergeCell ref="C43:C48"/>
    <mergeCell ref="B43:B53"/>
    <mergeCell ref="C54:C59"/>
    <mergeCell ref="C49:C53"/>
    <mergeCell ref="B54:B64"/>
    <mergeCell ref="C84:C89"/>
    <mergeCell ref="B2:D6"/>
    <mergeCell ref="A65:A70"/>
    <mergeCell ref="A71:A75"/>
    <mergeCell ref="A76:A83"/>
    <mergeCell ref="A84:A89"/>
    <mergeCell ref="A60:A64"/>
    <mergeCell ref="B76:B89"/>
    <mergeCell ref="C60:C64"/>
    <mergeCell ref="B65:B75"/>
    <mergeCell ref="C65:C70"/>
    <mergeCell ref="C71:C75"/>
    <mergeCell ref="C76:C83"/>
    <mergeCell ref="A43:A48"/>
    <mergeCell ref="A49:A53"/>
    <mergeCell ref="A54:A59"/>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36B3880-A6D9-4B10-803B-2F13E2ADAF0C}">
          <x14:formula1>
            <xm:f>Workbook!$B$2:$B$7</xm:f>
          </x14:formula1>
          <xm:sqref>E12:E89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558FA-E59D-4ADF-ACA2-ECE304DC64D1}">
  <dimension ref="A1:V89"/>
  <sheetViews>
    <sheetView zoomScale="80" zoomScaleNormal="80" workbookViewId="0">
      <pane xSplit="4" ySplit="9" topLeftCell="E10" activePane="bottomRight" state="frozen"/>
      <selection pane="topRight" activeCell="D1" sqref="D1"/>
      <selection pane="bottomLeft" activeCell="A6" sqref="A6"/>
      <selection pane="bottomRight" activeCell="A2" sqref="A2"/>
    </sheetView>
  </sheetViews>
  <sheetFormatPr defaultRowHeight="14.5" x14ac:dyDescent="0.35"/>
  <cols>
    <col min="1" max="1" width="13.453125" customWidth="1"/>
    <col min="2" max="2" width="22.54296875" customWidth="1"/>
    <col min="3" max="3" width="20" customWidth="1"/>
    <col min="4" max="4" width="36.1796875" customWidth="1"/>
    <col min="5" max="5" width="25.453125" customWidth="1"/>
    <col min="6" max="6" width="32.7265625" customWidth="1"/>
    <col min="7" max="8" width="22.26953125" customWidth="1"/>
    <col min="9" max="9" width="22.7265625" customWidth="1"/>
    <col min="10" max="17" width="19.81640625" customWidth="1"/>
    <col min="18" max="18" width="19.453125" customWidth="1"/>
    <col min="19" max="19" width="16.54296875" customWidth="1"/>
    <col min="20" max="20" width="22.1796875" customWidth="1"/>
    <col min="21" max="21" width="23.7265625" customWidth="1"/>
    <col min="22" max="22" width="55.453125" customWidth="1"/>
  </cols>
  <sheetData>
    <row r="1" spans="1:22" ht="21" x14ac:dyDescent="0.5">
      <c r="A1" s="263" t="s">
        <v>185</v>
      </c>
      <c r="B1" s="263"/>
      <c r="C1" s="263"/>
      <c r="D1" s="263"/>
      <c r="E1" s="263"/>
      <c r="F1" s="263"/>
    </row>
    <row r="2" spans="1:22" ht="21.75" customHeight="1" x14ac:dyDescent="0.35">
      <c r="A2" s="17" t="s">
        <v>44</v>
      </c>
      <c r="B2" s="226" t="s">
        <v>176</v>
      </c>
      <c r="C2" s="226"/>
      <c r="D2" s="226"/>
    </row>
    <row r="3" spans="1:22" ht="19.5" customHeight="1" x14ac:dyDescent="0.35">
      <c r="A3" s="17"/>
      <c r="B3" s="226"/>
      <c r="C3" s="226"/>
      <c r="D3" s="226"/>
    </row>
    <row r="4" spans="1:22" x14ac:dyDescent="0.35">
      <c r="B4" s="226"/>
      <c r="C4" s="226"/>
      <c r="D4" s="226"/>
    </row>
    <row r="5" spans="1:22" x14ac:dyDescent="0.35">
      <c r="B5" s="226"/>
      <c r="C5" s="226"/>
      <c r="D5" s="226"/>
    </row>
    <row r="6" spans="1:22" ht="26.25" customHeight="1" thickBot="1" x14ac:dyDescent="0.4">
      <c r="B6" s="226"/>
      <c r="C6" s="226"/>
      <c r="D6" s="226"/>
    </row>
    <row r="7" spans="1:22" ht="26.25" customHeight="1" thickBot="1" x14ac:dyDescent="0.4">
      <c r="B7" s="198"/>
      <c r="C7" s="198"/>
      <c r="D7" s="198"/>
      <c r="N7" s="242" t="s">
        <v>178</v>
      </c>
      <c r="O7" s="243"/>
      <c r="P7" s="243"/>
      <c r="Q7" s="243"/>
      <c r="R7" s="243"/>
      <c r="S7" s="243"/>
      <c r="T7" s="244"/>
      <c r="U7" s="245"/>
    </row>
    <row r="8" spans="1:22" ht="15.75" customHeight="1" thickBot="1" x14ac:dyDescent="0.4">
      <c r="E8" s="254" t="s">
        <v>73</v>
      </c>
      <c r="F8" s="255"/>
      <c r="G8" s="255"/>
      <c r="H8" s="256"/>
      <c r="I8" s="259" t="s">
        <v>74</v>
      </c>
      <c r="J8" s="260"/>
      <c r="K8" s="260"/>
      <c r="L8" s="261"/>
      <c r="M8" s="147"/>
      <c r="N8" s="248" t="s">
        <v>61</v>
      </c>
      <c r="O8" s="250" t="s">
        <v>63</v>
      </c>
      <c r="P8" s="250" t="s">
        <v>177</v>
      </c>
      <c r="Q8" s="246" t="s">
        <v>179</v>
      </c>
      <c r="R8" s="247"/>
      <c r="S8" s="251" t="s">
        <v>180</v>
      </c>
      <c r="T8" s="252" t="s">
        <v>181</v>
      </c>
      <c r="U8" s="253"/>
      <c r="V8" s="49" t="s">
        <v>70</v>
      </c>
    </row>
    <row r="9" spans="1:22" ht="43.5" x14ac:dyDescent="0.35">
      <c r="A9" s="69" t="s">
        <v>75</v>
      </c>
      <c r="B9" s="29" t="s">
        <v>4</v>
      </c>
      <c r="C9" s="29" t="s">
        <v>17</v>
      </c>
      <c r="D9" s="30" t="s">
        <v>144</v>
      </c>
      <c r="E9" s="28" t="s">
        <v>50</v>
      </c>
      <c r="F9" s="29" t="s">
        <v>62</v>
      </c>
      <c r="G9" s="33" t="s">
        <v>51</v>
      </c>
      <c r="H9" s="34" t="s">
        <v>55</v>
      </c>
      <c r="I9" s="21" t="s">
        <v>56</v>
      </c>
      <c r="J9" s="19" t="s">
        <v>57</v>
      </c>
      <c r="K9" s="146" t="s">
        <v>58</v>
      </c>
      <c r="L9" s="20" t="s">
        <v>59</v>
      </c>
      <c r="M9" s="148" t="s">
        <v>149</v>
      </c>
      <c r="N9" s="249"/>
      <c r="O9" s="250"/>
      <c r="P9" s="250"/>
      <c r="Q9" s="202" t="s">
        <v>143</v>
      </c>
      <c r="R9" s="65" t="s">
        <v>65</v>
      </c>
      <c r="S9" s="251"/>
      <c r="T9" s="201" t="s">
        <v>68</v>
      </c>
      <c r="U9" s="203" t="s">
        <v>69</v>
      </c>
      <c r="V9" s="66"/>
    </row>
    <row r="10" spans="1:22" ht="164.25" customHeight="1" thickBot="1" x14ac:dyDescent="0.4">
      <c r="A10" s="68"/>
      <c r="B10" s="57"/>
      <c r="C10" s="57"/>
      <c r="D10" s="140" t="s">
        <v>145</v>
      </c>
      <c r="E10" s="58" t="s">
        <v>52</v>
      </c>
      <c r="F10" s="59" t="s">
        <v>53</v>
      </c>
      <c r="G10" s="35" t="s">
        <v>54</v>
      </c>
      <c r="H10" s="67" t="s">
        <v>142</v>
      </c>
      <c r="I10" s="60" t="s">
        <v>72</v>
      </c>
      <c r="J10" s="142" t="s">
        <v>140</v>
      </c>
      <c r="K10" s="257" t="s">
        <v>138</v>
      </c>
      <c r="L10" s="258"/>
      <c r="M10" s="149" t="s">
        <v>72</v>
      </c>
      <c r="N10" s="60" t="s">
        <v>64</v>
      </c>
      <c r="O10" s="62" t="s">
        <v>174</v>
      </c>
      <c r="P10" s="142" t="s">
        <v>60</v>
      </c>
      <c r="Q10" s="142" t="s">
        <v>67</v>
      </c>
      <c r="R10" s="142" t="s">
        <v>66</v>
      </c>
      <c r="S10" s="63"/>
      <c r="T10" s="60" t="s">
        <v>169</v>
      </c>
      <c r="U10" s="64" t="s">
        <v>170</v>
      </c>
      <c r="V10" s="51" t="s">
        <v>71</v>
      </c>
    </row>
    <row r="11" spans="1:22" ht="27.75" customHeight="1" thickBot="1" x14ac:dyDescent="0.4">
      <c r="A11" s="194">
        <v>0</v>
      </c>
      <c r="B11" s="194" t="s">
        <v>0</v>
      </c>
      <c r="C11" s="185" t="s">
        <v>1</v>
      </c>
      <c r="D11" s="178" t="s">
        <v>5</v>
      </c>
      <c r="E11" s="179" t="s">
        <v>46</v>
      </c>
      <c r="F11" s="180" t="s">
        <v>171</v>
      </c>
      <c r="G11" s="181">
        <v>15</v>
      </c>
      <c r="H11" s="182" t="s">
        <v>172</v>
      </c>
      <c r="I11" s="183">
        <v>78</v>
      </c>
      <c r="J11" s="187">
        <f>I11*0.0272</f>
        <v>2.1215999999999999</v>
      </c>
      <c r="K11" s="184">
        <v>0.5</v>
      </c>
      <c r="L11" s="188">
        <v>-5519</v>
      </c>
      <c r="M11" s="182" t="s">
        <v>37</v>
      </c>
      <c r="N11" s="189">
        <v>0</v>
      </c>
      <c r="O11" s="190">
        <v>0</v>
      </c>
      <c r="P11" s="191">
        <v>8575</v>
      </c>
      <c r="Q11" s="191">
        <v>17074</v>
      </c>
      <c r="R11" s="191">
        <v>2500</v>
      </c>
      <c r="S11" s="192">
        <f t="shared" ref="S11:S42" si="0">SUM(N11:R11)</f>
        <v>28149</v>
      </c>
      <c r="T11" s="189">
        <v>3000</v>
      </c>
      <c r="U11" s="193" t="s">
        <v>37</v>
      </c>
      <c r="V11" s="186" t="s">
        <v>173</v>
      </c>
    </row>
    <row r="12" spans="1:22" x14ac:dyDescent="0.35">
      <c r="A12" s="227">
        <v>1</v>
      </c>
      <c r="B12" s="262" t="s">
        <v>0</v>
      </c>
      <c r="C12" s="222" t="s">
        <v>1</v>
      </c>
      <c r="D12" s="25" t="s">
        <v>5</v>
      </c>
      <c r="E12" s="38"/>
      <c r="F12" s="72"/>
      <c r="G12" s="110"/>
      <c r="H12" s="111"/>
      <c r="I12" s="120"/>
      <c r="J12" s="125"/>
      <c r="K12" s="110"/>
      <c r="L12" s="132"/>
      <c r="M12" s="153"/>
      <c r="N12" s="40"/>
      <c r="O12" s="52"/>
      <c r="P12" s="52"/>
      <c r="Q12" s="52"/>
      <c r="R12" s="52"/>
      <c r="S12" s="53">
        <f t="shared" si="0"/>
        <v>0</v>
      </c>
      <c r="T12" s="40"/>
      <c r="U12" s="41"/>
      <c r="V12" s="73"/>
    </row>
    <row r="13" spans="1:22" x14ac:dyDescent="0.35">
      <c r="A13" s="228"/>
      <c r="B13" s="232"/>
      <c r="C13" s="223"/>
      <c r="D13" s="26" t="s">
        <v>6</v>
      </c>
      <c r="E13" s="22"/>
      <c r="F13" s="18"/>
      <c r="G13" s="112"/>
      <c r="H13" s="113"/>
      <c r="I13" s="121"/>
      <c r="J13" s="126"/>
      <c r="K13" s="112"/>
      <c r="L13" s="133"/>
      <c r="M13" s="154"/>
      <c r="N13" s="42"/>
      <c r="O13" s="39"/>
      <c r="P13" s="39"/>
      <c r="Q13" s="39"/>
      <c r="R13" s="39"/>
      <c r="S13" s="54">
        <f t="shared" si="0"/>
        <v>0</v>
      </c>
      <c r="T13" s="42"/>
      <c r="U13" s="43"/>
      <c r="V13" s="36"/>
    </row>
    <row r="14" spans="1:22" x14ac:dyDescent="0.35">
      <c r="A14" s="228"/>
      <c r="B14" s="232"/>
      <c r="C14" s="223"/>
      <c r="D14" s="26" t="s">
        <v>7</v>
      </c>
      <c r="E14" s="22"/>
      <c r="F14" s="18"/>
      <c r="G14" s="112"/>
      <c r="H14" s="113"/>
      <c r="I14" s="121"/>
      <c r="J14" s="126"/>
      <c r="K14" s="112"/>
      <c r="L14" s="133"/>
      <c r="M14" s="154"/>
      <c r="N14" s="42"/>
      <c r="O14" s="39"/>
      <c r="P14" s="39"/>
      <c r="Q14" s="39"/>
      <c r="R14" s="39"/>
      <c r="S14" s="54">
        <f t="shared" si="0"/>
        <v>0</v>
      </c>
      <c r="T14" s="42"/>
      <c r="U14" s="43"/>
      <c r="V14" s="36"/>
    </row>
    <row r="15" spans="1:22" x14ac:dyDescent="0.35">
      <c r="A15" s="228"/>
      <c r="B15" s="232"/>
      <c r="C15" s="223"/>
      <c r="D15" s="26" t="s">
        <v>8</v>
      </c>
      <c r="E15" s="22"/>
      <c r="F15" s="18"/>
      <c r="G15" s="112"/>
      <c r="H15" s="113"/>
      <c r="I15" s="121"/>
      <c r="J15" s="126"/>
      <c r="K15" s="112"/>
      <c r="L15" s="133"/>
      <c r="M15" s="154"/>
      <c r="N15" s="42"/>
      <c r="O15" s="39"/>
      <c r="P15" s="39"/>
      <c r="Q15" s="39"/>
      <c r="R15" s="39"/>
      <c r="S15" s="54">
        <f t="shared" si="0"/>
        <v>0</v>
      </c>
      <c r="T15" s="42"/>
      <c r="U15" s="43"/>
      <c r="V15" s="36"/>
    </row>
    <row r="16" spans="1:22" x14ac:dyDescent="0.35">
      <c r="A16" s="228"/>
      <c r="B16" s="232"/>
      <c r="C16" s="223"/>
      <c r="D16" s="26" t="s">
        <v>9</v>
      </c>
      <c r="E16" s="22"/>
      <c r="F16" s="18"/>
      <c r="G16" s="112"/>
      <c r="H16" s="113"/>
      <c r="I16" s="121"/>
      <c r="J16" s="126"/>
      <c r="K16" s="112"/>
      <c r="L16" s="133"/>
      <c r="M16" s="154"/>
      <c r="N16" s="42"/>
      <c r="O16" s="39"/>
      <c r="P16" s="39"/>
      <c r="Q16" s="39"/>
      <c r="R16" s="39"/>
      <c r="S16" s="54">
        <f t="shared" si="0"/>
        <v>0</v>
      </c>
      <c r="T16" s="42"/>
      <c r="U16" s="43"/>
      <c r="V16" s="36"/>
    </row>
    <row r="17" spans="1:22" x14ac:dyDescent="0.35">
      <c r="A17" s="228"/>
      <c r="B17" s="232"/>
      <c r="C17" s="223"/>
      <c r="D17" s="26" t="s">
        <v>148</v>
      </c>
      <c r="E17" s="22"/>
      <c r="F17" s="18"/>
      <c r="G17" s="112"/>
      <c r="H17" s="113"/>
      <c r="I17" s="121"/>
      <c r="J17" s="126"/>
      <c r="K17" s="112"/>
      <c r="L17" s="133"/>
      <c r="M17" s="154"/>
      <c r="N17" s="42"/>
      <c r="O17" s="39"/>
      <c r="P17" s="39"/>
      <c r="Q17" s="39"/>
      <c r="R17" s="39"/>
      <c r="S17" s="54">
        <f t="shared" si="0"/>
        <v>0</v>
      </c>
      <c r="T17" s="42"/>
      <c r="U17" s="43"/>
      <c r="V17" s="36"/>
    </row>
    <row r="18" spans="1:22" x14ac:dyDescent="0.35">
      <c r="A18" s="228"/>
      <c r="B18" s="232"/>
      <c r="C18" s="223"/>
      <c r="D18" s="26" t="s">
        <v>10</v>
      </c>
      <c r="E18" s="22"/>
      <c r="F18" s="18"/>
      <c r="G18" s="112"/>
      <c r="H18" s="113"/>
      <c r="I18" s="121"/>
      <c r="J18" s="126"/>
      <c r="K18" s="112"/>
      <c r="L18" s="133"/>
      <c r="M18" s="154"/>
      <c r="N18" s="42"/>
      <c r="O18" s="39"/>
      <c r="P18" s="39"/>
      <c r="Q18" s="39"/>
      <c r="R18" s="39"/>
      <c r="S18" s="54">
        <f t="shared" si="0"/>
        <v>0</v>
      </c>
      <c r="T18" s="42"/>
      <c r="U18" s="43"/>
      <c r="V18" s="36"/>
    </row>
    <row r="19" spans="1:22" ht="43.5" x14ac:dyDescent="0.35">
      <c r="A19" s="229"/>
      <c r="B19" s="232"/>
      <c r="C19" s="224"/>
      <c r="D19" s="74" t="s">
        <v>135</v>
      </c>
      <c r="E19" s="75"/>
      <c r="F19" s="76"/>
      <c r="G19" s="114"/>
      <c r="H19" s="115"/>
      <c r="I19" s="122"/>
      <c r="J19" s="127"/>
      <c r="K19" s="114"/>
      <c r="L19" s="134"/>
      <c r="M19" s="150"/>
      <c r="N19" s="77"/>
      <c r="O19" s="78"/>
      <c r="P19" s="78"/>
      <c r="Q19" s="78"/>
      <c r="R19" s="78"/>
      <c r="S19" s="54">
        <f t="shared" si="0"/>
        <v>0</v>
      </c>
      <c r="T19" s="77"/>
      <c r="U19" s="80"/>
      <c r="V19" s="81"/>
    </row>
    <row r="20" spans="1:22" ht="15" thickBot="1" x14ac:dyDescent="0.4">
      <c r="A20" s="230"/>
      <c r="B20" s="232"/>
      <c r="C20" s="225"/>
      <c r="D20" s="27" t="s">
        <v>146</v>
      </c>
      <c r="E20" s="23"/>
      <c r="F20" s="24"/>
      <c r="G20" s="116"/>
      <c r="H20" s="117"/>
      <c r="I20" s="123"/>
      <c r="J20" s="128"/>
      <c r="K20" s="130"/>
      <c r="L20" s="135"/>
      <c r="M20" s="151"/>
      <c r="N20" s="44"/>
      <c r="O20" s="55"/>
      <c r="P20" s="106"/>
      <c r="Q20" s="106"/>
      <c r="R20" s="55"/>
      <c r="S20" s="56">
        <f t="shared" si="0"/>
        <v>0</v>
      </c>
      <c r="T20" s="44"/>
      <c r="U20" s="45"/>
      <c r="V20" s="37"/>
    </row>
    <row r="21" spans="1:22" x14ac:dyDescent="0.35">
      <c r="A21" s="227">
        <v>2</v>
      </c>
      <c r="B21" s="232"/>
      <c r="C21" s="222" t="s">
        <v>2</v>
      </c>
      <c r="D21" s="25" t="s">
        <v>7</v>
      </c>
      <c r="E21" s="38"/>
      <c r="F21" s="72"/>
      <c r="G21" s="110"/>
      <c r="H21" s="111"/>
      <c r="I21" s="120"/>
      <c r="J21" s="125"/>
      <c r="K21" s="110"/>
      <c r="L21" s="132"/>
      <c r="M21" s="153"/>
      <c r="N21" s="40"/>
      <c r="O21" s="52"/>
      <c r="P21" s="52"/>
      <c r="Q21" s="52"/>
      <c r="R21" s="52"/>
      <c r="S21" s="53">
        <f t="shared" si="0"/>
        <v>0</v>
      </c>
      <c r="T21" s="40"/>
      <c r="U21" s="41"/>
      <c r="V21" s="73"/>
    </row>
    <row r="22" spans="1:22" x14ac:dyDescent="0.35">
      <c r="A22" s="228"/>
      <c r="B22" s="232"/>
      <c r="C22" s="223"/>
      <c r="D22" s="26" t="s">
        <v>8</v>
      </c>
      <c r="E22" s="22"/>
      <c r="F22" s="18"/>
      <c r="G22" s="112"/>
      <c r="H22" s="113"/>
      <c r="I22" s="121"/>
      <c r="J22" s="126"/>
      <c r="K22" s="112"/>
      <c r="L22" s="133"/>
      <c r="M22" s="154"/>
      <c r="N22" s="42"/>
      <c r="O22" s="39"/>
      <c r="P22" s="39"/>
      <c r="Q22" s="39"/>
      <c r="R22" s="39"/>
      <c r="S22" s="54">
        <f t="shared" si="0"/>
        <v>0</v>
      </c>
      <c r="T22" s="42"/>
      <c r="U22" s="43"/>
      <c r="V22" s="36"/>
    </row>
    <row r="23" spans="1:22" x14ac:dyDescent="0.35">
      <c r="A23" s="228"/>
      <c r="B23" s="232"/>
      <c r="C23" s="223"/>
      <c r="D23" s="26" t="s">
        <v>9</v>
      </c>
      <c r="E23" s="22"/>
      <c r="F23" s="18"/>
      <c r="G23" s="112"/>
      <c r="H23" s="113"/>
      <c r="I23" s="121"/>
      <c r="J23" s="126"/>
      <c r="K23" s="112"/>
      <c r="L23" s="133"/>
      <c r="M23" s="154"/>
      <c r="N23" s="42"/>
      <c r="O23" s="39"/>
      <c r="P23" s="39"/>
      <c r="Q23" s="39"/>
      <c r="R23" s="39"/>
      <c r="S23" s="54">
        <f t="shared" si="0"/>
        <v>0</v>
      </c>
      <c r="T23" s="42"/>
      <c r="U23" s="43"/>
      <c r="V23" s="36"/>
    </row>
    <row r="24" spans="1:22" x14ac:dyDescent="0.35">
      <c r="A24" s="228"/>
      <c r="B24" s="232"/>
      <c r="C24" s="223"/>
      <c r="D24" s="26" t="s">
        <v>10</v>
      </c>
      <c r="E24" s="22"/>
      <c r="F24" s="18"/>
      <c r="G24" s="112"/>
      <c r="H24" s="113"/>
      <c r="I24" s="121"/>
      <c r="J24" s="126"/>
      <c r="K24" s="112"/>
      <c r="L24" s="133"/>
      <c r="M24" s="154"/>
      <c r="N24" s="42"/>
      <c r="O24" s="39"/>
      <c r="P24" s="39"/>
      <c r="Q24" s="39"/>
      <c r="R24" s="39"/>
      <c r="S24" s="54">
        <f t="shared" si="0"/>
        <v>0</v>
      </c>
      <c r="T24" s="42"/>
      <c r="U24" s="43"/>
      <c r="V24" s="36"/>
    </row>
    <row r="25" spans="1:22" ht="58" x14ac:dyDescent="0.35">
      <c r="A25" s="229"/>
      <c r="B25" s="233"/>
      <c r="C25" s="224"/>
      <c r="D25" s="74" t="s">
        <v>136</v>
      </c>
      <c r="E25" s="75"/>
      <c r="F25" s="76"/>
      <c r="G25" s="114"/>
      <c r="H25" s="115"/>
      <c r="I25" s="122"/>
      <c r="J25" s="127"/>
      <c r="K25" s="114"/>
      <c r="L25" s="134"/>
      <c r="M25" s="150"/>
      <c r="N25" s="77"/>
      <c r="O25" s="78"/>
      <c r="P25" s="78"/>
      <c r="Q25" s="78"/>
      <c r="R25" s="78"/>
      <c r="S25" s="54">
        <f t="shared" si="0"/>
        <v>0</v>
      </c>
      <c r="T25" s="77"/>
      <c r="U25" s="80"/>
      <c r="V25" s="81"/>
    </row>
    <row r="26" spans="1:22" ht="15" thickBot="1" x14ac:dyDescent="0.4">
      <c r="A26" s="230"/>
      <c r="B26" s="234"/>
      <c r="C26" s="225"/>
      <c r="D26" s="27" t="s">
        <v>146</v>
      </c>
      <c r="E26" s="23"/>
      <c r="F26" s="24"/>
      <c r="G26" s="116"/>
      <c r="H26" s="117"/>
      <c r="I26" s="123"/>
      <c r="J26" s="128"/>
      <c r="K26" s="130"/>
      <c r="L26" s="135"/>
      <c r="M26" s="151"/>
      <c r="N26" s="44"/>
      <c r="O26" s="55"/>
      <c r="P26" s="106"/>
      <c r="Q26" s="55"/>
      <c r="R26" s="55"/>
      <c r="S26" s="56">
        <f t="shared" si="0"/>
        <v>0</v>
      </c>
      <c r="T26" s="44"/>
      <c r="U26" s="45"/>
      <c r="V26" s="37"/>
    </row>
    <row r="27" spans="1:22" x14ac:dyDescent="0.35">
      <c r="A27" s="227">
        <v>3</v>
      </c>
      <c r="B27" s="231" t="s">
        <v>3</v>
      </c>
      <c r="C27" s="222" t="s">
        <v>1</v>
      </c>
      <c r="D27" s="25" t="s">
        <v>5</v>
      </c>
      <c r="E27" s="38"/>
      <c r="F27" s="72"/>
      <c r="G27" s="110"/>
      <c r="H27" s="111"/>
      <c r="I27" s="120"/>
      <c r="J27" s="125"/>
      <c r="K27" s="110"/>
      <c r="L27" s="132"/>
      <c r="M27" s="153"/>
      <c r="N27" s="40"/>
      <c r="O27" s="52"/>
      <c r="P27" s="52"/>
      <c r="Q27" s="52"/>
      <c r="R27" s="52"/>
      <c r="S27" s="53">
        <f t="shared" si="0"/>
        <v>0</v>
      </c>
      <c r="T27" s="40"/>
      <c r="U27" s="41"/>
      <c r="V27" s="73"/>
    </row>
    <row r="28" spans="1:22" x14ac:dyDescent="0.35">
      <c r="A28" s="228"/>
      <c r="B28" s="232"/>
      <c r="C28" s="223"/>
      <c r="D28" s="26" t="s">
        <v>11</v>
      </c>
      <c r="E28" s="22"/>
      <c r="F28" s="18"/>
      <c r="G28" s="112"/>
      <c r="H28" s="113"/>
      <c r="I28" s="121"/>
      <c r="J28" s="126"/>
      <c r="K28" s="112"/>
      <c r="L28" s="133"/>
      <c r="M28" s="154"/>
      <c r="N28" s="42"/>
      <c r="O28" s="39"/>
      <c r="P28" s="39"/>
      <c r="Q28" s="39"/>
      <c r="R28" s="39"/>
      <c r="S28" s="54">
        <f t="shared" si="0"/>
        <v>0</v>
      </c>
      <c r="T28" s="42"/>
      <c r="U28" s="43"/>
      <c r="V28" s="36"/>
    </row>
    <row r="29" spans="1:22" x14ac:dyDescent="0.35">
      <c r="A29" s="228"/>
      <c r="B29" s="232"/>
      <c r="C29" s="223"/>
      <c r="D29" s="26" t="s">
        <v>6</v>
      </c>
      <c r="E29" s="22"/>
      <c r="F29" s="18"/>
      <c r="G29" s="112"/>
      <c r="H29" s="113"/>
      <c r="I29" s="121"/>
      <c r="J29" s="126"/>
      <c r="K29" s="112"/>
      <c r="L29" s="133"/>
      <c r="M29" s="154"/>
      <c r="N29" s="42"/>
      <c r="O29" s="39"/>
      <c r="P29" s="39"/>
      <c r="Q29" s="39"/>
      <c r="R29" s="39"/>
      <c r="S29" s="54">
        <f t="shared" si="0"/>
        <v>0</v>
      </c>
      <c r="T29" s="42"/>
      <c r="U29" s="43"/>
      <c r="V29" s="36"/>
    </row>
    <row r="30" spans="1:22" x14ac:dyDescent="0.35">
      <c r="A30" s="228"/>
      <c r="B30" s="232"/>
      <c r="C30" s="223"/>
      <c r="D30" s="26" t="s">
        <v>7</v>
      </c>
      <c r="E30" s="22"/>
      <c r="F30" s="18"/>
      <c r="G30" s="112"/>
      <c r="H30" s="113"/>
      <c r="I30" s="121"/>
      <c r="J30" s="126"/>
      <c r="K30" s="112"/>
      <c r="L30" s="133"/>
      <c r="M30" s="154"/>
      <c r="N30" s="42"/>
      <c r="O30" s="39"/>
      <c r="P30" s="39"/>
      <c r="Q30" s="39"/>
      <c r="R30" s="39"/>
      <c r="S30" s="54">
        <f t="shared" si="0"/>
        <v>0</v>
      </c>
      <c r="T30" s="42"/>
      <c r="U30" s="43"/>
      <c r="V30" s="36"/>
    </row>
    <row r="31" spans="1:22" x14ac:dyDescent="0.35">
      <c r="A31" s="228"/>
      <c r="B31" s="232"/>
      <c r="C31" s="223"/>
      <c r="D31" s="26" t="s">
        <v>8</v>
      </c>
      <c r="E31" s="22"/>
      <c r="F31" s="18"/>
      <c r="G31" s="112"/>
      <c r="H31" s="113"/>
      <c r="I31" s="121"/>
      <c r="J31" s="126"/>
      <c r="K31" s="112"/>
      <c r="L31" s="133"/>
      <c r="M31" s="154"/>
      <c r="N31" s="42"/>
      <c r="O31" s="39"/>
      <c r="P31" s="39"/>
      <c r="Q31" s="39"/>
      <c r="R31" s="39"/>
      <c r="S31" s="54">
        <f t="shared" si="0"/>
        <v>0</v>
      </c>
      <c r="T31" s="42"/>
      <c r="U31" s="43"/>
      <c r="V31" s="36"/>
    </row>
    <row r="32" spans="1:22" x14ac:dyDescent="0.35">
      <c r="A32" s="228"/>
      <c r="B32" s="232"/>
      <c r="C32" s="223"/>
      <c r="D32" s="26" t="s">
        <v>9</v>
      </c>
      <c r="E32" s="22"/>
      <c r="F32" s="18"/>
      <c r="G32" s="112"/>
      <c r="H32" s="113"/>
      <c r="I32" s="121"/>
      <c r="J32" s="126"/>
      <c r="K32" s="112"/>
      <c r="L32" s="133"/>
      <c r="M32" s="154"/>
      <c r="N32" s="42"/>
      <c r="O32" s="39"/>
      <c r="P32" s="39"/>
      <c r="Q32" s="39"/>
      <c r="R32" s="39"/>
      <c r="S32" s="54">
        <f t="shared" si="0"/>
        <v>0</v>
      </c>
      <c r="T32" s="42"/>
      <c r="U32" s="43"/>
      <c r="V32" s="36"/>
    </row>
    <row r="33" spans="1:22" x14ac:dyDescent="0.35">
      <c r="A33" s="228"/>
      <c r="B33" s="232"/>
      <c r="C33" s="223"/>
      <c r="D33" s="26" t="s">
        <v>10</v>
      </c>
      <c r="E33" s="22"/>
      <c r="F33" s="18"/>
      <c r="G33" s="112"/>
      <c r="H33" s="113"/>
      <c r="I33" s="121"/>
      <c r="J33" s="126"/>
      <c r="K33" s="112"/>
      <c r="L33" s="133"/>
      <c r="M33" s="154"/>
      <c r="N33" s="42"/>
      <c r="O33" s="39"/>
      <c r="P33" s="39"/>
      <c r="Q33" s="39"/>
      <c r="R33" s="39"/>
      <c r="S33" s="54">
        <f t="shared" si="0"/>
        <v>0</v>
      </c>
      <c r="T33" s="42"/>
      <c r="U33" s="43"/>
      <c r="V33" s="36"/>
    </row>
    <row r="34" spans="1:22" ht="43.5" x14ac:dyDescent="0.35">
      <c r="A34" s="229"/>
      <c r="B34" s="232"/>
      <c r="C34" s="224"/>
      <c r="D34" s="74" t="s">
        <v>135</v>
      </c>
      <c r="E34" s="75"/>
      <c r="F34" s="76"/>
      <c r="G34" s="114"/>
      <c r="H34" s="115"/>
      <c r="I34" s="122"/>
      <c r="J34" s="127"/>
      <c r="K34" s="114"/>
      <c r="L34" s="134"/>
      <c r="M34" s="150"/>
      <c r="N34" s="77"/>
      <c r="O34" s="78"/>
      <c r="P34" s="78"/>
      <c r="Q34" s="78"/>
      <c r="R34" s="78"/>
      <c r="S34" s="54">
        <f t="shared" si="0"/>
        <v>0</v>
      </c>
      <c r="T34" s="77"/>
      <c r="U34" s="80"/>
      <c r="V34" s="81"/>
    </row>
    <row r="35" spans="1:22" ht="15" thickBot="1" x14ac:dyDescent="0.4">
      <c r="A35" s="230"/>
      <c r="B35" s="232"/>
      <c r="C35" s="225"/>
      <c r="D35" s="27" t="s">
        <v>146</v>
      </c>
      <c r="E35" s="23"/>
      <c r="F35" s="24"/>
      <c r="G35" s="116"/>
      <c r="H35" s="117"/>
      <c r="I35" s="123"/>
      <c r="J35" s="128"/>
      <c r="K35" s="130"/>
      <c r="L35" s="135"/>
      <c r="M35" s="151"/>
      <c r="N35" s="44"/>
      <c r="O35" s="55"/>
      <c r="P35" s="106"/>
      <c r="Q35" s="55"/>
      <c r="R35" s="55"/>
      <c r="S35" s="56">
        <f t="shared" si="0"/>
        <v>0</v>
      </c>
      <c r="T35" s="44"/>
      <c r="U35" s="45"/>
      <c r="V35" s="37"/>
    </row>
    <row r="36" spans="1:22" x14ac:dyDescent="0.35">
      <c r="A36" s="227">
        <v>4</v>
      </c>
      <c r="B36" s="232"/>
      <c r="C36" s="238" t="s">
        <v>2</v>
      </c>
      <c r="D36" s="70" t="s">
        <v>6</v>
      </c>
      <c r="E36" s="31"/>
      <c r="F36" s="32"/>
      <c r="G36" s="118"/>
      <c r="H36" s="119"/>
      <c r="I36" s="124"/>
      <c r="J36" s="129"/>
      <c r="K36" s="118"/>
      <c r="L36" s="136"/>
      <c r="M36" s="155"/>
      <c r="N36" s="47"/>
      <c r="O36" s="46"/>
      <c r="P36" s="46"/>
      <c r="Q36" s="46"/>
      <c r="R36" s="46"/>
      <c r="S36" s="71">
        <f t="shared" si="0"/>
        <v>0</v>
      </c>
      <c r="T36" s="47"/>
      <c r="U36" s="48"/>
      <c r="V36" s="50"/>
    </row>
    <row r="37" spans="1:22" x14ac:dyDescent="0.35">
      <c r="A37" s="228"/>
      <c r="B37" s="232"/>
      <c r="C37" s="223"/>
      <c r="D37" s="26" t="s">
        <v>7</v>
      </c>
      <c r="E37" s="22"/>
      <c r="F37" s="18"/>
      <c r="G37" s="112"/>
      <c r="H37" s="113"/>
      <c r="I37" s="121"/>
      <c r="J37" s="126"/>
      <c r="K37" s="112"/>
      <c r="L37" s="133"/>
      <c r="M37" s="154"/>
      <c r="N37" s="42"/>
      <c r="O37" s="39"/>
      <c r="P37" s="39"/>
      <c r="Q37" s="39"/>
      <c r="R37" s="39"/>
      <c r="S37" s="54">
        <f t="shared" si="0"/>
        <v>0</v>
      </c>
      <c r="T37" s="42"/>
      <c r="U37" s="43"/>
      <c r="V37" s="36"/>
    </row>
    <row r="38" spans="1:22" x14ac:dyDescent="0.35">
      <c r="A38" s="228"/>
      <c r="B38" s="232"/>
      <c r="C38" s="223"/>
      <c r="D38" s="26" t="s">
        <v>8</v>
      </c>
      <c r="E38" s="22"/>
      <c r="F38" s="18"/>
      <c r="G38" s="112"/>
      <c r="H38" s="113"/>
      <c r="I38" s="121"/>
      <c r="J38" s="126"/>
      <c r="K38" s="112"/>
      <c r="L38" s="133"/>
      <c r="M38" s="154"/>
      <c r="N38" s="42"/>
      <c r="O38" s="39"/>
      <c r="P38" s="39"/>
      <c r="Q38" s="39"/>
      <c r="R38" s="39"/>
      <c r="S38" s="54">
        <f t="shared" si="0"/>
        <v>0</v>
      </c>
      <c r="T38" s="42"/>
      <c r="U38" s="43"/>
      <c r="V38" s="36"/>
    </row>
    <row r="39" spans="1:22" x14ac:dyDescent="0.35">
      <c r="A39" s="228"/>
      <c r="B39" s="232"/>
      <c r="C39" s="223"/>
      <c r="D39" s="26" t="s">
        <v>9</v>
      </c>
      <c r="E39" s="22"/>
      <c r="F39" s="18"/>
      <c r="G39" s="112"/>
      <c r="H39" s="113"/>
      <c r="I39" s="121"/>
      <c r="J39" s="126"/>
      <c r="K39" s="112"/>
      <c r="L39" s="133"/>
      <c r="M39" s="154"/>
      <c r="N39" s="42"/>
      <c r="O39" s="39"/>
      <c r="P39" s="39"/>
      <c r="Q39" s="39"/>
      <c r="R39" s="39"/>
      <c r="S39" s="54">
        <f t="shared" si="0"/>
        <v>0</v>
      </c>
      <c r="T39" s="42"/>
      <c r="U39" s="43"/>
      <c r="V39" s="36"/>
    </row>
    <row r="40" spans="1:22" x14ac:dyDescent="0.35">
      <c r="A40" s="228"/>
      <c r="B40" s="232"/>
      <c r="C40" s="223"/>
      <c r="D40" s="26" t="s">
        <v>10</v>
      </c>
      <c r="E40" s="22"/>
      <c r="F40" s="18"/>
      <c r="G40" s="112"/>
      <c r="H40" s="113"/>
      <c r="I40" s="121"/>
      <c r="J40" s="126"/>
      <c r="K40" s="112"/>
      <c r="L40" s="133"/>
      <c r="M40" s="154"/>
      <c r="N40" s="42"/>
      <c r="O40" s="39"/>
      <c r="P40" s="39"/>
      <c r="Q40" s="39"/>
      <c r="R40" s="39"/>
      <c r="S40" s="54">
        <f t="shared" si="0"/>
        <v>0</v>
      </c>
      <c r="T40" s="42"/>
      <c r="U40" s="43"/>
      <c r="V40" s="36"/>
    </row>
    <row r="41" spans="1:22" ht="58" x14ac:dyDescent="0.35">
      <c r="A41" s="229"/>
      <c r="B41" s="232"/>
      <c r="C41" s="224"/>
      <c r="D41" s="74" t="s">
        <v>136</v>
      </c>
      <c r="E41" s="75"/>
      <c r="F41" s="76"/>
      <c r="G41" s="114"/>
      <c r="H41" s="115"/>
      <c r="I41" s="122"/>
      <c r="J41" s="127"/>
      <c r="K41" s="114"/>
      <c r="L41" s="134"/>
      <c r="M41" s="150"/>
      <c r="N41" s="77"/>
      <c r="O41" s="78"/>
      <c r="P41" s="78"/>
      <c r="Q41" s="78"/>
      <c r="R41" s="78"/>
      <c r="S41" s="54">
        <f t="shared" si="0"/>
        <v>0</v>
      </c>
      <c r="T41" s="77"/>
      <c r="U41" s="80"/>
      <c r="V41" s="81"/>
    </row>
    <row r="42" spans="1:22" ht="15" thickBot="1" x14ac:dyDescent="0.4">
      <c r="A42" s="230"/>
      <c r="B42" s="233"/>
      <c r="C42" s="224"/>
      <c r="D42" s="27" t="s">
        <v>146</v>
      </c>
      <c r="E42" s="75"/>
      <c r="F42" s="76"/>
      <c r="G42" s="114"/>
      <c r="H42" s="115"/>
      <c r="I42" s="122"/>
      <c r="J42" s="127"/>
      <c r="K42" s="131"/>
      <c r="L42" s="137"/>
      <c r="M42" s="152"/>
      <c r="N42" s="77"/>
      <c r="O42" s="78"/>
      <c r="P42" s="106"/>
      <c r="Q42" s="78"/>
      <c r="R42" s="78"/>
      <c r="S42" s="79">
        <f t="shared" si="0"/>
        <v>0</v>
      </c>
      <c r="T42" s="77"/>
      <c r="U42" s="80"/>
      <c r="V42" s="81"/>
    </row>
    <row r="43" spans="1:22" ht="15" customHeight="1" x14ac:dyDescent="0.35">
      <c r="A43" s="227">
        <v>5</v>
      </c>
      <c r="B43" s="235" t="s">
        <v>12</v>
      </c>
      <c r="C43" s="222" t="s">
        <v>1</v>
      </c>
      <c r="D43" s="25" t="s">
        <v>5</v>
      </c>
      <c r="E43" s="38"/>
      <c r="F43" s="72"/>
      <c r="G43" s="110"/>
      <c r="H43" s="111"/>
      <c r="I43" s="120"/>
      <c r="J43" s="125"/>
      <c r="K43" s="110"/>
      <c r="L43" s="132"/>
      <c r="M43" s="153"/>
      <c r="N43" s="40"/>
      <c r="O43" s="52"/>
      <c r="P43" s="52"/>
      <c r="Q43" s="52"/>
      <c r="R43" s="52"/>
      <c r="S43" s="53">
        <f t="shared" ref="S43:S74" si="1">SUM(N43:R43)</f>
        <v>0</v>
      </c>
      <c r="T43" s="40"/>
      <c r="U43" s="41"/>
      <c r="V43" s="73"/>
    </row>
    <row r="44" spans="1:22" x14ac:dyDescent="0.35">
      <c r="A44" s="228"/>
      <c r="B44" s="236"/>
      <c r="C44" s="223"/>
      <c r="D44" s="26" t="s">
        <v>6</v>
      </c>
      <c r="E44" s="22"/>
      <c r="F44" s="18"/>
      <c r="G44" s="112"/>
      <c r="H44" s="113"/>
      <c r="I44" s="121"/>
      <c r="J44" s="126"/>
      <c r="K44" s="112"/>
      <c r="L44" s="133"/>
      <c r="M44" s="154"/>
      <c r="N44" s="42"/>
      <c r="O44" s="39"/>
      <c r="P44" s="39"/>
      <c r="Q44" s="39"/>
      <c r="R44" s="39"/>
      <c r="S44" s="54">
        <f t="shared" si="1"/>
        <v>0</v>
      </c>
      <c r="T44" s="42"/>
      <c r="U44" s="43"/>
      <c r="V44" s="36"/>
    </row>
    <row r="45" spans="1:22" x14ac:dyDescent="0.35">
      <c r="A45" s="228"/>
      <c r="B45" s="236"/>
      <c r="C45" s="223"/>
      <c r="D45" s="26" t="s">
        <v>7</v>
      </c>
      <c r="E45" s="22"/>
      <c r="F45" s="18"/>
      <c r="G45" s="112"/>
      <c r="H45" s="113"/>
      <c r="I45" s="121"/>
      <c r="J45" s="126"/>
      <c r="K45" s="112"/>
      <c r="L45" s="133"/>
      <c r="M45" s="154"/>
      <c r="N45" s="42"/>
      <c r="O45" s="39"/>
      <c r="P45" s="39"/>
      <c r="Q45" s="39"/>
      <c r="R45" s="39"/>
      <c r="S45" s="54">
        <f t="shared" si="1"/>
        <v>0</v>
      </c>
      <c r="T45" s="42"/>
      <c r="U45" s="43"/>
      <c r="V45" s="36"/>
    </row>
    <row r="46" spans="1:22" x14ac:dyDescent="0.35">
      <c r="A46" s="228"/>
      <c r="B46" s="236"/>
      <c r="C46" s="223"/>
      <c r="D46" s="26" t="s">
        <v>10</v>
      </c>
      <c r="E46" s="22"/>
      <c r="F46" s="18"/>
      <c r="G46" s="112"/>
      <c r="H46" s="113"/>
      <c r="I46" s="121"/>
      <c r="J46" s="126"/>
      <c r="K46" s="112"/>
      <c r="L46" s="133"/>
      <c r="M46" s="154"/>
      <c r="N46" s="42"/>
      <c r="O46" s="39"/>
      <c r="P46" s="39"/>
      <c r="Q46" s="39"/>
      <c r="R46" s="39"/>
      <c r="S46" s="54">
        <f t="shared" si="1"/>
        <v>0</v>
      </c>
      <c r="T46" s="42"/>
      <c r="U46" s="43"/>
      <c r="V46" s="36"/>
    </row>
    <row r="47" spans="1:22" ht="43.5" x14ac:dyDescent="0.35">
      <c r="A47" s="229"/>
      <c r="B47" s="236"/>
      <c r="C47" s="224"/>
      <c r="D47" s="74" t="s">
        <v>135</v>
      </c>
      <c r="E47" s="75"/>
      <c r="F47" s="76"/>
      <c r="G47" s="114"/>
      <c r="H47" s="115"/>
      <c r="I47" s="122"/>
      <c r="J47" s="127"/>
      <c r="K47" s="114"/>
      <c r="L47" s="134"/>
      <c r="M47" s="150"/>
      <c r="N47" s="77"/>
      <c r="O47" s="78"/>
      <c r="P47" s="78"/>
      <c r="Q47" s="78"/>
      <c r="R47" s="78"/>
      <c r="S47" s="54">
        <f t="shared" si="1"/>
        <v>0</v>
      </c>
      <c r="T47" s="77"/>
      <c r="U47" s="80"/>
      <c r="V47" s="81"/>
    </row>
    <row r="48" spans="1:22" ht="15" thickBot="1" x14ac:dyDescent="0.4">
      <c r="A48" s="230"/>
      <c r="B48" s="236"/>
      <c r="C48" s="225"/>
      <c r="D48" s="27" t="s">
        <v>146</v>
      </c>
      <c r="E48" s="23"/>
      <c r="F48" s="24"/>
      <c r="G48" s="116"/>
      <c r="H48" s="117"/>
      <c r="I48" s="123"/>
      <c r="J48" s="128"/>
      <c r="K48" s="130"/>
      <c r="L48" s="135"/>
      <c r="M48" s="151"/>
      <c r="N48" s="44"/>
      <c r="O48" s="55"/>
      <c r="P48" s="106"/>
      <c r="Q48" s="55"/>
      <c r="R48" s="55"/>
      <c r="S48" s="56">
        <f t="shared" si="1"/>
        <v>0</v>
      </c>
      <c r="T48" s="44"/>
      <c r="U48" s="45"/>
      <c r="V48" s="37"/>
    </row>
    <row r="49" spans="1:22" x14ac:dyDescent="0.35">
      <c r="A49" s="227">
        <v>6</v>
      </c>
      <c r="B49" s="236"/>
      <c r="C49" s="238" t="s">
        <v>2</v>
      </c>
      <c r="D49" s="70" t="s">
        <v>6</v>
      </c>
      <c r="E49" s="31"/>
      <c r="F49" s="32"/>
      <c r="G49" s="118"/>
      <c r="H49" s="119"/>
      <c r="I49" s="124"/>
      <c r="J49" s="129"/>
      <c r="K49" s="118"/>
      <c r="L49" s="136"/>
      <c r="M49" s="155"/>
      <c r="N49" s="47"/>
      <c r="O49" s="46"/>
      <c r="P49" s="46"/>
      <c r="Q49" s="46"/>
      <c r="R49" s="46"/>
      <c r="S49" s="71">
        <f t="shared" si="1"/>
        <v>0</v>
      </c>
      <c r="T49" s="47"/>
      <c r="U49" s="48"/>
      <c r="V49" s="50"/>
    </row>
    <row r="50" spans="1:22" x14ac:dyDescent="0.35">
      <c r="A50" s="228"/>
      <c r="B50" s="236"/>
      <c r="C50" s="223"/>
      <c r="D50" s="26" t="s">
        <v>7</v>
      </c>
      <c r="E50" s="22"/>
      <c r="F50" s="18"/>
      <c r="G50" s="112"/>
      <c r="H50" s="113"/>
      <c r="I50" s="121"/>
      <c r="J50" s="126"/>
      <c r="K50" s="112"/>
      <c r="L50" s="133"/>
      <c r="M50" s="154"/>
      <c r="N50" s="42"/>
      <c r="O50" s="39"/>
      <c r="P50" s="39"/>
      <c r="Q50" s="39"/>
      <c r="R50" s="39"/>
      <c r="S50" s="54">
        <f t="shared" si="1"/>
        <v>0</v>
      </c>
      <c r="T50" s="42"/>
      <c r="U50" s="43"/>
      <c r="V50" s="36"/>
    </row>
    <row r="51" spans="1:22" x14ac:dyDescent="0.35">
      <c r="A51" s="228"/>
      <c r="B51" s="236"/>
      <c r="C51" s="223"/>
      <c r="D51" s="26" t="s">
        <v>10</v>
      </c>
      <c r="E51" s="22"/>
      <c r="F51" s="18"/>
      <c r="G51" s="112"/>
      <c r="H51" s="113"/>
      <c r="I51" s="121"/>
      <c r="J51" s="126"/>
      <c r="K51" s="112"/>
      <c r="L51" s="133"/>
      <c r="M51" s="154"/>
      <c r="N51" s="42"/>
      <c r="O51" s="39"/>
      <c r="P51" s="39"/>
      <c r="Q51" s="39"/>
      <c r="R51" s="39"/>
      <c r="S51" s="54">
        <f t="shared" si="1"/>
        <v>0</v>
      </c>
      <c r="T51" s="42"/>
      <c r="U51" s="43"/>
      <c r="V51" s="36"/>
    </row>
    <row r="52" spans="1:22" ht="58" x14ac:dyDescent="0.35">
      <c r="A52" s="229"/>
      <c r="B52" s="236"/>
      <c r="C52" s="224"/>
      <c r="D52" s="74" t="s">
        <v>136</v>
      </c>
      <c r="E52" s="75"/>
      <c r="F52" s="76"/>
      <c r="G52" s="114"/>
      <c r="H52" s="115"/>
      <c r="I52" s="122"/>
      <c r="J52" s="127"/>
      <c r="K52" s="114"/>
      <c r="L52" s="134"/>
      <c r="M52" s="150"/>
      <c r="N52" s="77"/>
      <c r="O52" s="78"/>
      <c r="P52" s="78"/>
      <c r="Q52" s="78"/>
      <c r="R52" s="78"/>
      <c r="S52" s="54">
        <f t="shared" si="1"/>
        <v>0</v>
      </c>
      <c r="T52" s="77"/>
      <c r="U52" s="80"/>
      <c r="V52" s="81"/>
    </row>
    <row r="53" spans="1:22" ht="15" thickBot="1" x14ac:dyDescent="0.4">
      <c r="A53" s="230"/>
      <c r="B53" s="237"/>
      <c r="C53" s="224"/>
      <c r="D53" s="27" t="s">
        <v>146</v>
      </c>
      <c r="E53" s="75"/>
      <c r="F53" s="76"/>
      <c r="G53" s="114"/>
      <c r="H53" s="115"/>
      <c r="I53" s="122"/>
      <c r="J53" s="127"/>
      <c r="K53" s="131"/>
      <c r="L53" s="137"/>
      <c r="M53" s="152"/>
      <c r="N53" s="77"/>
      <c r="O53" s="78"/>
      <c r="P53" s="106"/>
      <c r="Q53" s="78"/>
      <c r="R53" s="78"/>
      <c r="S53" s="79">
        <f t="shared" si="1"/>
        <v>0</v>
      </c>
      <c r="T53" s="77"/>
      <c r="U53" s="80"/>
      <c r="V53" s="81"/>
    </row>
    <row r="54" spans="1:22" x14ac:dyDescent="0.35">
      <c r="A54" s="227">
        <v>7</v>
      </c>
      <c r="B54" s="239" t="s">
        <v>13</v>
      </c>
      <c r="C54" s="222" t="s">
        <v>1</v>
      </c>
      <c r="D54" s="25" t="s">
        <v>5</v>
      </c>
      <c r="E54" s="38"/>
      <c r="F54" s="72"/>
      <c r="G54" s="110"/>
      <c r="H54" s="111"/>
      <c r="I54" s="120"/>
      <c r="J54" s="125"/>
      <c r="K54" s="110"/>
      <c r="L54" s="132"/>
      <c r="M54" s="153"/>
      <c r="N54" s="40"/>
      <c r="O54" s="52"/>
      <c r="P54" s="52"/>
      <c r="Q54" s="52"/>
      <c r="R54" s="52"/>
      <c r="S54" s="53">
        <f t="shared" si="1"/>
        <v>0</v>
      </c>
      <c r="T54" s="40"/>
      <c r="U54" s="41"/>
      <c r="V54" s="73"/>
    </row>
    <row r="55" spans="1:22" x14ac:dyDescent="0.35">
      <c r="A55" s="228"/>
      <c r="B55" s="240"/>
      <c r="C55" s="223"/>
      <c r="D55" s="26" t="s">
        <v>6</v>
      </c>
      <c r="E55" s="22"/>
      <c r="F55" s="18"/>
      <c r="G55" s="112"/>
      <c r="H55" s="113"/>
      <c r="I55" s="121"/>
      <c r="J55" s="126"/>
      <c r="K55" s="112"/>
      <c r="L55" s="133"/>
      <c r="M55" s="154"/>
      <c r="N55" s="42"/>
      <c r="O55" s="39"/>
      <c r="P55" s="39"/>
      <c r="Q55" s="39"/>
      <c r="R55" s="39"/>
      <c r="S55" s="54">
        <f t="shared" si="1"/>
        <v>0</v>
      </c>
      <c r="T55" s="42"/>
      <c r="U55" s="43"/>
      <c r="V55" s="36"/>
    </row>
    <row r="56" spans="1:22" x14ac:dyDescent="0.35">
      <c r="A56" s="228"/>
      <c r="B56" s="240"/>
      <c r="C56" s="223"/>
      <c r="D56" s="26" t="s">
        <v>8</v>
      </c>
      <c r="E56" s="22"/>
      <c r="F56" s="18"/>
      <c r="G56" s="112"/>
      <c r="H56" s="113"/>
      <c r="I56" s="121"/>
      <c r="J56" s="126"/>
      <c r="K56" s="112"/>
      <c r="L56" s="133"/>
      <c r="M56" s="154"/>
      <c r="N56" s="42"/>
      <c r="O56" s="39"/>
      <c r="P56" s="39"/>
      <c r="Q56" s="39"/>
      <c r="R56" s="39"/>
      <c r="S56" s="54">
        <f t="shared" si="1"/>
        <v>0</v>
      </c>
      <c r="T56" s="42"/>
      <c r="U56" s="43"/>
      <c r="V56" s="36"/>
    </row>
    <row r="57" spans="1:22" x14ac:dyDescent="0.35">
      <c r="A57" s="228"/>
      <c r="B57" s="240"/>
      <c r="C57" s="223"/>
      <c r="D57" s="26" t="s">
        <v>10</v>
      </c>
      <c r="E57" s="22"/>
      <c r="F57" s="18"/>
      <c r="G57" s="112"/>
      <c r="H57" s="113"/>
      <c r="I57" s="121"/>
      <c r="J57" s="126"/>
      <c r="K57" s="112"/>
      <c r="L57" s="133"/>
      <c r="M57" s="154"/>
      <c r="N57" s="42"/>
      <c r="O57" s="39"/>
      <c r="P57" s="39"/>
      <c r="Q57" s="39"/>
      <c r="R57" s="39"/>
      <c r="S57" s="54">
        <f t="shared" si="1"/>
        <v>0</v>
      </c>
      <c r="T57" s="42"/>
      <c r="U57" s="43"/>
      <c r="V57" s="36"/>
    </row>
    <row r="58" spans="1:22" ht="43.5" x14ac:dyDescent="0.35">
      <c r="A58" s="229"/>
      <c r="B58" s="240"/>
      <c r="C58" s="224"/>
      <c r="D58" s="74" t="s">
        <v>135</v>
      </c>
      <c r="E58" s="75"/>
      <c r="F58" s="76"/>
      <c r="G58" s="114"/>
      <c r="H58" s="115"/>
      <c r="I58" s="122"/>
      <c r="J58" s="127"/>
      <c r="K58" s="114"/>
      <c r="L58" s="134"/>
      <c r="M58" s="150"/>
      <c r="N58" s="77"/>
      <c r="O58" s="78"/>
      <c r="P58" s="78"/>
      <c r="Q58" s="78"/>
      <c r="R58" s="78"/>
      <c r="S58" s="54">
        <f t="shared" si="1"/>
        <v>0</v>
      </c>
      <c r="T58" s="77"/>
      <c r="U58" s="80"/>
      <c r="V58" s="81"/>
    </row>
    <row r="59" spans="1:22" ht="15" thickBot="1" x14ac:dyDescent="0.4">
      <c r="A59" s="230"/>
      <c r="B59" s="240"/>
      <c r="C59" s="225"/>
      <c r="D59" s="27" t="s">
        <v>146</v>
      </c>
      <c r="E59" s="23"/>
      <c r="F59" s="24"/>
      <c r="G59" s="116"/>
      <c r="H59" s="117"/>
      <c r="I59" s="123"/>
      <c r="J59" s="128"/>
      <c r="K59" s="130"/>
      <c r="L59" s="135"/>
      <c r="M59" s="151"/>
      <c r="N59" s="44"/>
      <c r="O59" s="55"/>
      <c r="P59" s="106"/>
      <c r="Q59" s="55"/>
      <c r="R59" s="55"/>
      <c r="S59" s="56">
        <f t="shared" si="1"/>
        <v>0</v>
      </c>
      <c r="T59" s="44"/>
      <c r="U59" s="45"/>
      <c r="V59" s="37"/>
    </row>
    <row r="60" spans="1:22" x14ac:dyDescent="0.35">
      <c r="A60" s="227">
        <v>8</v>
      </c>
      <c r="B60" s="240"/>
      <c r="C60" s="222" t="s">
        <v>2</v>
      </c>
      <c r="D60" s="25" t="s">
        <v>6</v>
      </c>
      <c r="E60" s="38"/>
      <c r="F60" s="72"/>
      <c r="G60" s="110"/>
      <c r="H60" s="111"/>
      <c r="I60" s="120"/>
      <c r="J60" s="125"/>
      <c r="K60" s="110"/>
      <c r="L60" s="132"/>
      <c r="M60" s="153"/>
      <c r="N60" s="40"/>
      <c r="O60" s="52"/>
      <c r="P60" s="52"/>
      <c r="Q60" s="52"/>
      <c r="R60" s="52"/>
      <c r="S60" s="53">
        <f t="shared" si="1"/>
        <v>0</v>
      </c>
      <c r="T60" s="40"/>
      <c r="U60" s="41"/>
      <c r="V60" s="73"/>
    </row>
    <row r="61" spans="1:22" x14ac:dyDescent="0.35">
      <c r="A61" s="228"/>
      <c r="B61" s="240"/>
      <c r="C61" s="223"/>
      <c r="D61" s="26" t="s">
        <v>8</v>
      </c>
      <c r="E61" s="22"/>
      <c r="F61" s="18"/>
      <c r="G61" s="112"/>
      <c r="H61" s="113"/>
      <c r="I61" s="121"/>
      <c r="J61" s="126"/>
      <c r="K61" s="112"/>
      <c r="L61" s="133"/>
      <c r="M61" s="154"/>
      <c r="N61" s="42"/>
      <c r="O61" s="39"/>
      <c r="P61" s="39"/>
      <c r="Q61" s="39"/>
      <c r="R61" s="39"/>
      <c r="S61" s="54">
        <f t="shared" si="1"/>
        <v>0</v>
      </c>
      <c r="T61" s="42"/>
      <c r="U61" s="43"/>
      <c r="V61" s="36"/>
    </row>
    <row r="62" spans="1:22" x14ac:dyDescent="0.35">
      <c r="A62" s="228"/>
      <c r="B62" s="240"/>
      <c r="C62" s="223"/>
      <c r="D62" s="26" t="s">
        <v>10</v>
      </c>
      <c r="E62" s="22"/>
      <c r="F62" s="18"/>
      <c r="G62" s="112"/>
      <c r="H62" s="113"/>
      <c r="I62" s="121"/>
      <c r="J62" s="126"/>
      <c r="K62" s="112"/>
      <c r="L62" s="133"/>
      <c r="M62" s="154"/>
      <c r="N62" s="42"/>
      <c r="O62" s="39"/>
      <c r="P62" s="39"/>
      <c r="Q62" s="39"/>
      <c r="R62" s="39"/>
      <c r="S62" s="54">
        <f t="shared" si="1"/>
        <v>0</v>
      </c>
      <c r="T62" s="42"/>
      <c r="U62" s="43"/>
      <c r="V62" s="36"/>
    </row>
    <row r="63" spans="1:22" ht="58" x14ac:dyDescent="0.35">
      <c r="A63" s="229"/>
      <c r="B63" s="240"/>
      <c r="C63" s="224"/>
      <c r="D63" s="74" t="s">
        <v>136</v>
      </c>
      <c r="E63" s="75"/>
      <c r="F63" s="76"/>
      <c r="G63" s="114"/>
      <c r="H63" s="115"/>
      <c r="I63" s="122"/>
      <c r="J63" s="127"/>
      <c r="K63" s="114"/>
      <c r="L63" s="134"/>
      <c r="M63" s="150"/>
      <c r="N63" s="77"/>
      <c r="O63" s="78"/>
      <c r="P63" s="78"/>
      <c r="Q63" s="78"/>
      <c r="R63" s="78"/>
      <c r="S63" s="54">
        <f t="shared" si="1"/>
        <v>0</v>
      </c>
      <c r="T63" s="77"/>
      <c r="U63" s="80"/>
      <c r="V63" s="81"/>
    </row>
    <row r="64" spans="1:22" ht="15" thickBot="1" x14ac:dyDescent="0.4">
      <c r="A64" s="230"/>
      <c r="B64" s="241"/>
      <c r="C64" s="225"/>
      <c r="D64" s="27" t="s">
        <v>146</v>
      </c>
      <c r="E64" s="23"/>
      <c r="F64" s="24"/>
      <c r="G64" s="116"/>
      <c r="H64" s="117"/>
      <c r="I64" s="123"/>
      <c r="J64" s="128"/>
      <c r="K64" s="130"/>
      <c r="L64" s="135"/>
      <c r="M64" s="151"/>
      <c r="N64" s="44"/>
      <c r="O64" s="55"/>
      <c r="P64" s="106"/>
      <c r="Q64" s="55"/>
      <c r="R64" s="55"/>
      <c r="S64" s="56">
        <f t="shared" si="1"/>
        <v>0</v>
      </c>
      <c r="T64" s="44"/>
      <c r="U64" s="45"/>
      <c r="V64" s="37"/>
    </row>
    <row r="65" spans="1:22" x14ac:dyDescent="0.35">
      <c r="A65" s="227">
        <v>9</v>
      </c>
      <c r="B65" s="235" t="s">
        <v>14</v>
      </c>
      <c r="C65" s="222" t="s">
        <v>1</v>
      </c>
      <c r="D65" s="25" t="s">
        <v>5</v>
      </c>
      <c r="E65" s="38"/>
      <c r="F65" s="72"/>
      <c r="G65" s="110"/>
      <c r="H65" s="111"/>
      <c r="I65" s="120"/>
      <c r="J65" s="125"/>
      <c r="K65" s="110"/>
      <c r="L65" s="132"/>
      <c r="M65" s="153"/>
      <c r="N65" s="40"/>
      <c r="O65" s="52"/>
      <c r="P65" s="52"/>
      <c r="Q65" s="52"/>
      <c r="R65" s="52"/>
      <c r="S65" s="53">
        <f t="shared" si="1"/>
        <v>0</v>
      </c>
      <c r="T65" s="40"/>
      <c r="U65" s="41"/>
      <c r="V65" s="73"/>
    </row>
    <row r="66" spans="1:22" x14ac:dyDescent="0.35">
      <c r="A66" s="228"/>
      <c r="B66" s="236"/>
      <c r="C66" s="223"/>
      <c r="D66" s="26" t="s">
        <v>6</v>
      </c>
      <c r="E66" s="22"/>
      <c r="F66" s="18"/>
      <c r="G66" s="112"/>
      <c r="H66" s="113"/>
      <c r="I66" s="121"/>
      <c r="J66" s="126"/>
      <c r="K66" s="112"/>
      <c r="L66" s="133"/>
      <c r="M66" s="154"/>
      <c r="N66" s="42"/>
      <c r="O66" s="39"/>
      <c r="P66" s="39"/>
      <c r="Q66" s="39"/>
      <c r="R66" s="39"/>
      <c r="S66" s="54">
        <f t="shared" si="1"/>
        <v>0</v>
      </c>
      <c r="T66" s="42"/>
      <c r="U66" s="43"/>
      <c r="V66" s="36"/>
    </row>
    <row r="67" spans="1:22" x14ac:dyDescent="0.35">
      <c r="A67" s="228"/>
      <c r="B67" s="236"/>
      <c r="C67" s="223"/>
      <c r="D67" s="26" t="s">
        <v>7</v>
      </c>
      <c r="E67" s="22"/>
      <c r="F67" s="18"/>
      <c r="G67" s="112"/>
      <c r="H67" s="113"/>
      <c r="I67" s="121"/>
      <c r="J67" s="126"/>
      <c r="K67" s="112"/>
      <c r="L67" s="133"/>
      <c r="M67" s="154"/>
      <c r="N67" s="42"/>
      <c r="O67" s="39"/>
      <c r="P67" s="39"/>
      <c r="Q67" s="39"/>
      <c r="R67" s="39"/>
      <c r="S67" s="54">
        <f t="shared" si="1"/>
        <v>0</v>
      </c>
      <c r="T67" s="42"/>
      <c r="U67" s="43"/>
      <c r="V67" s="36"/>
    </row>
    <row r="68" spans="1:22" x14ac:dyDescent="0.35">
      <c r="A68" s="228"/>
      <c r="B68" s="236"/>
      <c r="C68" s="223"/>
      <c r="D68" s="26" t="s">
        <v>10</v>
      </c>
      <c r="E68" s="22"/>
      <c r="F68" s="18"/>
      <c r="G68" s="112"/>
      <c r="H68" s="113"/>
      <c r="I68" s="121"/>
      <c r="J68" s="126"/>
      <c r="K68" s="112"/>
      <c r="L68" s="133"/>
      <c r="M68" s="154"/>
      <c r="N68" s="42"/>
      <c r="O68" s="39"/>
      <c r="P68" s="39"/>
      <c r="Q68" s="39"/>
      <c r="R68" s="39"/>
      <c r="S68" s="54">
        <f t="shared" si="1"/>
        <v>0</v>
      </c>
      <c r="T68" s="42"/>
      <c r="U68" s="43"/>
      <c r="V68" s="36"/>
    </row>
    <row r="69" spans="1:22" ht="43.5" x14ac:dyDescent="0.35">
      <c r="A69" s="229"/>
      <c r="B69" s="236"/>
      <c r="C69" s="224"/>
      <c r="D69" s="74" t="s">
        <v>135</v>
      </c>
      <c r="E69" s="75"/>
      <c r="F69" s="76"/>
      <c r="G69" s="114"/>
      <c r="H69" s="115"/>
      <c r="I69" s="122"/>
      <c r="J69" s="127"/>
      <c r="K69" s="114"/>
      <c r="L69" s="134"/>
      <c r="M69" s="150"/>
      <c r="N69" s="77"/>
      <c r="O69" s="78"/>
      <c r="P69" s="78"/>
      <c r="Q69" s="78"/>
      <c r="R69" s="78"/>
      <c r="S69" s="54">
        <f t="shared" si="1"/>
        <v>0</v>
      </c>
      <c r="T69" s="77"/>
      <c r="U69" s="80"/>
      <c r="V69" s="81"/>
    </row>
    <row r="70" spans="1:22" ht="15" thickBot="1" x14ac:dyDescent="0.4">
      <c r="A70" s="230"/>
      <c r="B70" s="236"/>
      <c r="C70" s="225"/>
      <c r="D70" s="27" t="s">
        <v>146</v>
      </c>
      <c r="E70" s="23"/>
      <c r="F70" s="24"/>
      <c r="G70" s="116"/>
      <c r="H70" s="117"/>
      <c r="I70" s="123"/>
      <c r="J70" s="128"/>
      <c r="K70" s="130"/>
      <c r="L70" s="135"/>
      <c r="M70" s="151"/>
      <c r="N70" s="44"/>
      <c r="O70" s="55"/>
      <c r="P70" s="106"/>
      <c r="Q70" s="55"/>
      <c r="R70" s="55"/>
      <c r="S70" s="56">
        <f t="shared" si="1"/>
        <v>0</v>
      </c>
      <c r="T70" s="44"/>
      <c r="U70" s="45"/>
      <c r="V70" s="37"/>
    </row>
    <row r="71" spans="1:22" x14ac:dyDescent="0.35">
      <c r="A71" s="227">
        <v>10</v>
      </c>
      <c r="B71" s="236"/>
      <c r="C71" s="222" t="s">
        <v>2</v>
      </c>
      <c r="D71" s="25" t="s">
        <v>6</v>
      </c>
      <c r="E71" s="38"/>
      <c r="F71" s="72"/>
      <c r="G71" s="110"/>
      <c r="H71" s="111"/>
      <c r="I71" s="120"/>
      <c r="J71" s="125"/>
      <c r="K71" s="110"/>
      <c r="L71" s="132"/>
      <c r="M71" s="153"/>
      <c r="N71" s="40"/>
      <c r="O71" s="52"/>
      <c r="P71" s="52"/>
      <c r="Q71" s="52"/>
      <c r="R71" s="52"/>
      <c r="S71" s="53">
        <f t="shared" si="1"/>
        <v>0</v>
      </c>
      <c r="T71" s="40"/>
      <c r="U71" s="41"/>
      <c r="V71" s="73"/>
    </row>
    <row r="72" spans="1:22" x14ac:dyDescent="0.35">
      <c r="A72" s="228"/>
      <c r="B72" s="236"/>
      <c r="C72" s="223"/>
      <c r="D72" s="26" t="s">
        <v>7</v>
      </c>
      <c r="E72" s="22"/>
      <c r="F72" s="18"/>
      <c r="G72" s="112"/>
      <c r="H72" s="113"/>
      <c r="I72" s="121"/>
      <c r="J72" s="126"/>
      <c r="K72" s="112"/>
      <c r="L72" s="133"/>
      <c r="M72" s="154"/>
      <c r="N72" s="42"/>
      <c r="O72" s="39"/>
      <c r="P72" s="39"/>
      <c r="Q72" s="39"/>
      <c r="R72" s="39"/>
      <c r="S72" s="54">
        <f t="shared" si="1"/>
        <v>0</v>
      </c>
      <c r="T72" s="42"/>
      <c r="U72" s="43"/>
      <c r="V72" s="36"/>
    </row>
    <row r="73" spans="1:22" x14ac:dyDescent="0.35">
      <c r="A73" s="228"/>
      <c r="B73" s="236"/>
      <c r="C73" s="223"/>
      <c r="D73" s="26" t="s">
        <v>10</v>
      </c>
      <c r="E73" s="22"/>
      <c r="F73" s="18"/>
      <c r="G73" s="112"/>
      <c r="H73" s="113"/>
      <c r="I73" s="121"/>
      <c r="J73" s="126"/>
      <c r="K73" s="112"/>
      <c r="L73" s="133"/>
      <c r="M73" s="154"/>
      <c r="N73" s="42"/>
      <c r="O73" s="39"/>
      <c r="P73" s="39"/>
      <c r="Q73" s="39"/>
      <c r="R73" s="39"/>
      <c r="S73" s="54">
        <f t="shared" si="1"/>
        <v>0</v>
      </c>
      <c r="T73" s="42"/>
      <c r="U73" s="43"/>
      <c r="V73" s="36"/>
    </row>
    <row r="74" spans="1:22" ht="58" x14ac:dyDescent="0.35">
      <c r="A74" s="229"/>
      <c r="B74" s="236"/>
      <c r="C74" s="224"/>
      <c r="D74" s="74" t="s">
        <v>136</v>
      </c>
      <c r="E74" s="75"/>
      <c r="F74" s="76"/>
      <c r="G74" s="114"/>
      <c r="H74" s="115"/>
      <c r="I74" s="122"/>
      <c r="J74" s="127"/>
      <c r="K74" s="114"/>
      <c r="L74" s="134"/>
      <c r="M74" s="150"/>
      <c r="N74" s="77"/>
      <c r="O74" s="78"/>
      <c r="P74" s="78"/>
      <c r="Q74" s="78"/>
      <c r="R74" s="78"/>
      <c r="S74" s="54">
        <f t="shared" si="1"/>
        <v>0</v>
      </c>
      <c r="T74" s="77"/>
      <c r="U74" s="80"/>
      <c r="V74" s="81"/>
    </row>
    <row r="75" spans="1:22" ht="15" thickBot="1" x14ac:dyDescent="0.4">
      <c r="A75" s="230"/>
      <c r="B75" s="237"/>
      <c r="C75" s="225"/>
      <c r="D75" s="27" t="s">
        <v>146</v>
      </c>
      <c r="E75" s="23"/>
      <c r="F75" s="24"/>
      <c r="G75" s="116"/>
      <c r="H75" s="117"/>
      <c r="I75" s="123"/>
      <c r="J75" s="128"/>
      <c r="K75" s="130"/>
      <c r="L75" s="135"/>
      <c r="M75" s="151"/>
      <c r="N75" s="44"/>
      <c r="O75" s="55"/>
      <c r="P75" s="106"/>
      <c r="Q75" s="55"/>
      <c r="R75" s="55"/>
      <c r="S75" s="56">
        <f t="shared" ref="S75:S89" si="2">SUM(N75:R75)</f>
        <v>0</v>
      </c>
      <c r="T75" s="44"/>
      <c r="U75" s="45"/>
      <c r="V75" s="37"/>
    </row>
    <row r="76" spans="1:22" x14ac:dyDescent="0.35">
      <c r="A76" s="227">
        <v>11</v>
      </c>
      <c r="B76" s="231" t="s">
        <v>15</v>
      </c>
      <c r="C76" s="222" t="s">
        <v>1</v>
      </c>
      <c r="D76" s="25" t="s">
        <v>5</v>
      </c>
      <c r="E76" s="38"/>
      <c r="F76" s="72"/>
      <c r="G76" s="110"/>
      <c r="H76" s="111"/>
      <c r="I76" s="120"/>
      <c r="J76" s="125"/>
      <c r="K76" s="110"/>
      <c r="L76" s="132"/>
      <c r="M76" s="153"/>
      <c r="N76" s="40"/>
      <c r="O76" s="52"/>
      <c r="P76" s="52"/>
      <c r="Q76" s="52"/>
      <c r="R76" s="52"/>
      <c r="S76" s="53">
        <f t="shared" si="2"/>
        <v>0</v>
      </c>
      <c r="T76" s="40"/>
      <c r="U76" s="41"/>
      <c r="V76" s="73"/>
    </row>
    <row r="77" spans="1:22" x14ac:dyDescent="0.35">
      <c r="A77" s="228"/>
      <c r="B77" s="232"/>
      <c r="C77" s="223"/>
      <c r="D77" s="26" t="s">
        <v>11</v>
      </c>
      <c r="E77" s="22"/>
      <c r="F77" s="18"/>
      <c r="G77" s="112"/>
      <c r="H77" s="113"/>
      <c r="I77" s="121"/>
      <c r="J77" s="126"/>
      <c r="K77" s="112"/>
      <c r="L77" s="133"/>
      <c r="M77" s="154"/>
      <c r="N77" s="42"/>
      <c r="O77" s="39"/>
      <c r="P77" s="39"/>
      <c r="Q77" s="39"/>
      <c r="R77" s="39"/>
      <c r="S77" s="54">
        <f t="shared" si="2"/>
        <v>0</v>
      </c>
      <c r="T77" s="42"/>
      <c r="U77" s="43"/>
      <c r="V77" s="36"/>
    </row>
    <row r="78" spans="1:22" x14ac:dyDescent="0.35">
      <c r="A78" s="228"/>
      <c r="B78" s="232"/>
      <c r="C78" s="223"/>
      <c r="D78" s="26" t="s">
        <v>6</v>
      </c>
      <c r="E78" s="22"/>
      <c r="F78" s="18"/>
      <c r="G78" s="112"/>
      <c r="H78" s="113"/>
      <c r="I78" s="121"/>
      <c r="J78" s="126"/>
      <c r="K78" s="112"/>
      <c r="L78" s="133"/>
      <c r="M78" s="154"/>
      <c r="N78" s="42"/>
      <c r="O78" s="39"/>
      <c r="P78" s="39"/>
      <c r="Q78" s="39"/>
      <c r="R78" s="39"/>
      <c r="S78" s="54">
        <f t="shared" si="2"/>
        <v>0</v>
      </c>
      <c r="T78" s="42"/>
      <c r="U78" s="43"/>
      <c r="V78" s="36"/>
    </row>
    <row r="79" spans="1:22" x14ac:dyDescent="0.35">
      <c r="A79" s="228"/>
      <c r="B79" s="232"/>
      <c r="C79" s="223"/>
      <c r="D79" s="26" t="s">
        <v>7</v>
      </c>
      <c r="E79" s="22"/>
      <c r="F79" s="18"/>
      <c r="G79" s="112"/>
      <c r="H79" s="113"/>
      <c r="I79" s="121"/>
      <c r="J79" s="126"/>
      <c r="K79" s="112"/>
      <c r="L79" s="133"/>
      <c r="M79" s="154"/>
      <c r="N79" s="42"/>
      <c r="O79" s="39"/>
      <c r="P79" s="39"/>
      <c r="Q79" s="39"/>
      <c r="R79" s="39"/>
      <c r="S79" s="54">
        <f t="shared" si="2"/>
        <v>0</v>
      </c>
      <c r="T79" s="42"/>
      <c r="U79" s="43"/>
      <c r="V79" s="36"/>
    </row>
    <row r="80" spans="1:22" x14ac:dyDescent="0.35">
      <c r="A80" s="228"/>
      <c r="B80" s="232"/>
      <c r="C80" s="223"/>
      <c r="D80" s="26" t="s">
        <v>8</v>
      </c>
      <c r="E80" s="22"/>
      <c r="F80" s="18"/>
      <c r="G80" s="112"/>
      <c r="H80" s="113"/>
      <c r="I80" s="121"/>
      <c r="J80" s="126"/>
      <c r="K80" s="112"/>
      <c r="L80" s="133"/>
      <c r="M80" s="154"/>
      <c r="N80" s="42"/>
      <c r="O80" s="39"/>
      <c r="P80" s="39"/>
      <c r="Q80" s="39"/>
      <c r="R80" s="39"/>
      <c r="S80" s="54">
        <f t="shared" si="2"/>
        <v>0</v>
      </c>
      <c r="T80" s="42"/>
      <c r="U80" s="43"/>
      <c r="V80" s="36"/>
    </row>
    <row r="81" spans="1:22" x14ac:dyDescent="0.35">
      <c r="A81" s="228"/>
      <c r="B81" s="232"/>
      <c r="C81" s="223"/>
      <c r="D81" s="26" t="s">
        <v>16</v>
      </c>
      <c r="E81" s="22"/>
      <c r="F81" s="18"/>
      <c r="G81" s="112"/>
      <c r="H81" s="113"/>
      <c r="I81" s="121"/>
      <c r="J81" s="126"/>
      <c r="K81" s="112"/>
      <c r="L81" s="133"/>
      <c r="M81" s="154"/>
      <c r="N81" s="42"/>
      <c r="O81" s="39"/>
      <c r="P81" s="39"/>
      <c r="Q81" s="39"/>
      <c r="R81" s="39"/>
      <c r="S81" s="54">
        <f t="shared" si="2"/>
        <v>0</v>
      </c>
      <c r="T81" s="42"/>
      <c r="U81" s="43"/>
      <c r="V81" s="36"/>
    </row>
    <row r="82" spans="1:22" ht="43.5" x14ac:dyDescent="0.35">
      <c r="A82" s="229"/>
      <c r="B82" s="232"/>
      <c r="C82" s="224"/>
      <c r="D82" s="74" t="s">
        <v>135</v>
      </c>
      <c r="E82" s="75"/>
      <c r="F82" s="76"/>
      <c r="G82" s="114"/>
      <c r="H82" s="115"/>
      <c r="I82" s="122"/>
      <c r="J82" s="127"/>
      <c r="K82" s="114"/>
      <c r="L82" s="134"/>
      <c r="M82" s="150"/>
      <c r="N82" s="77"/>
      <c r="O82" s="78"/>
      <c r="P82" s="78"/>
      <c r="Q82" s="78"/>
      <c r="R82" s="78"/>
      <c r="S82" s="54">
        <f t="shared" si="2"/>
        <v>0</v>
      </c>
      <c r="T82" s="77"/>
      <c r="U82" s="80"/>
      <c r="V82" s="81"/>
    </row>
    <row r="83" spans="1:22" ht="15" thickBot="1" x14ac:dyDescent="0.4">
      <c r="A83" s="230"/>
      <c r="B83" s="232"/>
      <c r="C83" s="225"/>
      <c r="D83" s="27" t="s">
        <v>146</v>
      </c>
      <c r="E83" s="23"/>
      <c r="F83" s="24"/>
      <c r="G83" s="116"/>
      <c r="H83" s="117"/>
      <c r="I83" s="123"/>
      <c r="J83" s="128"/>
      <c r="K83" s="130"/>
      <c r="L83" s="135"/>
      <c r="M83" s="151"/>
      <c r="N83" s="44"/>
      <c r="O83" s="55"/>
      <c r="P83" s="106"/>
      <c r="Q83" s="55"/>
      <c r="R83" s="55"/>
      <c r="S83" s="56">
        <f t="shared" si="2"/>
        <v>0</v>
      </c>
      <c r="T83" s="44"/>
      <c r="U83" s="45"/>
      <c r="V83" s="37"/>
    </row>
    <row r="84" spans="1:22" x14ac:dyDescent="0.35">
      <c r="A84" s="227">
        <v>12</v>
      </c>
      <c r="B84" s="232"/>
      <c r="C84" s="222" t="s">
        <v>2</v>
      </c>
      <c r="D84" s="25" t="s">
        <v>6</v>
      </c>
      <c r="E84" s="38"/>
      <c r="F84" s="72"/>
      <c r="G84" s="110"/>
      <c r="H84" s="111"/>
      <c r="I84" s="120"/>
      <c r="J84" s="125"/>
      <c r="K84" s="110"/>
      <c r="L84" s="132"/>
      <c r="M84" s="153"/>
      <c r="N84" s="40"/>
      <c r="O84" s="52"/>
      <c r="P84" s="52"/>
      <c r="Q84" s="52"/>
      <c r="R84" s="52"/>
      <c r="S84" s="53">
        <f t="shared" si="2"/>
        <v>0</v>
      </c>
      <c r="T84" s="40"/>
      <c r="U84" s="41"/>
      <c r="V84" s="73"/>
    </row>
    <row r="85" spans="1:22" x14ac:dyDescent="0.35">
      <c r="A85" s="228"/>
      <c r="B85" s="232"/>
      <c r="C85" s="223"/>
      <c r="D85" s="26" t="s">
        <v>7</v>
      </c>
      <c r="E85" s="22"/>
      <c r="F85" s="18"/>
      <c r="G85" s="112"/>
      <c r="H85" s="113"/>
      <c r="I85" s="121"/>
      <c r="J85" s="126"/>
      <c r="K85" s="112"/>
      <c r="L85" s="133"/>
      <c r="M85" s="154"/>
      <c r="N85" s="42"/>
      <c r="O85" s="39"/>
      <c r="P85" s="39"/>
      <c r="Q85" s="39"/>
      <c r="R85" s="39"/>
      <c r="S85" s="54">
        <f t="shared" si="2"/>
        <v>0</v>
      </c>
      <c r="T85" s="42"/>
      <c r="U85" s="43"/>
      <c r="V85" s="36"/>
    </row>
    <row r="86" spans="1:22" x14ac:dyDescent="0.35">
      <c r="A86" s="228"/>
      <c r="B86" s="232"/>
      <c r="C86" s="223"/>
      <c r="D86" s="26" t="s">
        <v>8</v>
      </c>
      <c r="E86" s="22"/>
      <c r="F86" s="18"/>
      <c r="G86" s="112"/>
      <c r="H86" s="113"/>
      <c r="I86" s="121"/>
      <c r="J86" s="126"/>
      <c r="K86" s="112"/>
      <c r="L86" s="133"/>
      <c r="M86" s="154"/>
      <c r="N86" s="42"/>
      <c r="O86" s="39"/>
      <c r="P86" s="39"/>
      <c r="Q86" s="39"/>
      <c r="R86" s="39"/>
      <c r="S86" s="54">
        <f t="shared" si="2"/>
        <v>0</v>
      </c>
      <c r="T86" s="42"/>
      <c r="U86" s="43"/>
      <c r="V86" s="36"/>
    </row>
    <row r="87" spans="1:22" x14ac:dyDescent="0.35">
      <c r="A87" s="228"/>
      <c r="B87" s="232"/>
      <c r="C87" s="223"/>
      <c r="D87" s="26" t="s">
        <v>16</v>
      </c>
      <c r="E87" s="22"/>
      <c r="F87" s="18"/>
      <c r="G87" s="112"/>
      <c r="H87" s="113"/>
      <c r="I87" s="121"/>
      <c r="J87" s="126"/>
      <c r="K87" s="112"/>
      <c r="L87" s="133"/>
      <c r="M87" s="154"/>
      <c r="N87" s="42"/>
      <c r="O87" s="39"/>
      <c r="P87" s="39"/>
      <c r="Q87" s="39"/>
      <c r="R87" s="39"/>
      <c r="S87" s="54">
        <f t="shared" si="2"/>
        <v>0</v>
      </c>
      <c r="T87" s="42"/>
      <c r="U87" s="43"/>
      <c r="V87" s="36"/>
    </row>
    <row r="88" spans="1:22" ht="58" x14ac:dyDescent="0.35">
      <c r="A88" s="229"/>
      <c r="B88" s="233"/>
      <c r="C88" s="224"/>
      <c r="D88" s="74" t="s">
        <v>136</v>
      </c>
      <c r="E88" s="75"/>
      <c r="F88" s="76"/>
      <c r="G88" s="114"/>
      <c r="H88" s="115"/>
      <c r="I88" s="122"/>
      <c r="J88" s="127"/>
      <c r="K88" s="114"/>
      <c r="L88" s="134"/>
      <c r="M88" s="150"/>
      <c r="N88" s="77"/>
      <c r="O88" s="78"/>
      <c r="P88" s="78"/>
      <c r="Q88" s="78"/>
      <c r="R88" s="78"/>
      <c r="S88" s="54">
        <f t="shared" si="2"/>
        <v>0</v>
      </c>
      <c r="T88" s="77"/>
      <c r="U88" s="80"/>
      <c r="V88" s="81"/>
    </row>
    <row r="89" spans="1:22" ht="15" thickBot="1" x14ac:dyDescent="0.4">
      <c r="A89" s="230"/>
      <c r="B89" s="234"/>
      <c r="C89" s="225"/>
      <c r="D89" s="27" t="s">
        <v>146</v>
      </c>
      <c r="E89" s="23"/>
      <c r="F89" s="24"/>
      <c r="G89" s="116"/>
      <c r="H89" s="117"/>
      <c r="I89" s="123"/>
      <c r="J89" s="128"/>
      <c r="K89" s="130"/>
      <c r="L89" s="135"/>
      <c r="M89" s="151"/>
      <c r="N89" s="44"/>
      <c r="O89" s="55"/>
      <c r="P89" s="106"/>
      <c r="Q89" s="55"/>
      <c r="R89" s="55"/>
      <c r="S89" s="56">
        <f t="shared" si="2"/>
        <v>0</v>
      </c>
      <c r="T89" s="44"/>
      <c r="U89" s="45"/>
      <c r="V89" s="37"/>
    </row>
  </sheetData>
  <mergeCells count="42">
    <mergeCell ref="A65:A70"/>
    <mergeCell ref="B65:B75"/>
    <mergeCell ref="C65:C70"/>
    <mergeCell ref="A71:A75"/>
    <mergeCell ref="C71:C75"/>
    <mergeCell ref="A76:A83"/>
    <mergeCell ref="B76:B89"/>
    <mergeCell ref="C76:C83"/>
    <mergeCell ref="A84:A89"/>
    <mergeCell ref="C84:C89"/>
    <mergeCell ref="K10:L10"/>
    <mergeCell ref="A54:A59"/>
    <mergeCell ref="B54:B64"/>
    <mergeCell ref="C54:C59"/>
    <mergeCell ref="A60:A64"/>
    <mergeCell ref="C60:C64"/>
    <mergeCell ref="A43:A48"/>
    <mergeCell ref="B43:B53"/>
    <mergeCell ref="C43:C48"/>
    <mergeCell ref="A49:A53"/>
    <mergeCell ref="C49:C53"/>
    <mergeCell ref="A12:A20"/>
    <mergeCell ref="B12:B26"/>
    <mergeCell ref="C12:C20"/>
    <mergeCell ref="A21:A26"/>
    <mergeCell ref="C21:C26"/>
    <mergeCell ref="A27:A35"/>
    <mergeCell ref="B27:B42"/>
    <mergeCell ref="C27:C35"/>
    <mergeCell ref="A36:A42"/>
    <mergeCell ref="C36:C42"/>
    <mergeCell ref="A1:F1"/>
    <mergeCell ref="B2:D6"/>
    <mergeCell ref="E8:H8"/>
    <mergeCell ref="I8:L8"/>
    <mergeCell ref="N7:U7"/>
    <mergeCell ref="N8:N9"/>
    <mergeCell ref="O8:O9"/>
    <mergeCell ref="P8:P9"/>
    <mergeCell ref="Q8:R8"/>
    <mergeCell ref="S8:S9"/>
    <mergeCell ref="T8:U8"/>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4056049-E571-4C91-9A8A-415341438410}">
          <x14:formula1>
            <xm:f>Workbook!$B$2:$B$7</xm:f>
          </x14:formula1>
          <xm:sqref>E12:E89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906E4-A2A4-459A-919B-3E32A7ED386E}">
  <dimension ref="A1:Y73"/>
  <sheetViews>
    <sheetView zoomScale="92" zoomScaleNormal="80" workbookViewId="0">
      <selection activeCell="N29" sqref="N29"/>
    </sheetView>
  </sheetViews>
  <sheetFormatPr defaultColWidth="8.7265625" defaultRowHeight="14.5" x14ac:dyDescent="0.35"/>
  <cols>
    <col min="1" max="1" width="17.54296875" style="95" customWidth="1"/>
    <col min="2" max="2" width="8.81640625" style="95" bestFit="1" customWidth="1"/>
    <col min="3" max="3" width="20.1796875" style="95" bestFit="1" customWidth="1"/>
    <col min="4" max="4" width="20.26953125" style="104" customWidth="1"/>
    <col min="5" max="5" width="16.7265625" style="104" bestFit="1" customWidth="1"/>
    <col min="6" max="6" width="24.26953125" style="104" bestFit="1" customWidth="1"/>
    <col min="7" max="7" width="16.453125" style="104" bestFit="1" customWidth="1"/>
    <col min="8" max="8" width="16.453125" style="104" customWidth="1"/>
    <col min="9" max="9" width="20.81640625" style="95" bestFit="1" customWidth="1"/>
    <col min="10" max="10" width="15.81640625" style="105" customWidth="1"/>
    <col min="26" max="16384" width="8.7265625" style="95"/>
  </cols>
  <sheetData>
    <row r="1" spans="1:25" x14ac:dyDescent="0.35">
      <c r="A1" s="207" t="s">
        <v>147</v>
      </c>
      <c r="B1" s="143"/>
      <c r="C1" s="143"/>
      <c r="D1" s="144"/>
      <c r="E1" s="144"/>
      <c r="F1" s="144"/>
      <c r="G1" s="144"/>
      <c r="H1" s="144"/>
      <c r="I1" s="143"/>
      <c r="J1" s="145"/>
    </row>
    <row r="2" spans="1:25" s="86" customFormat="1" ht="39.5" thickBot="1" x14ac:dyDescent="0.5">
      <c r="A2" s="82" t="s">
        <v>77</v>
      </c>
      <c r="B2" s="83" t="s">
        <v>78</v>
      </c>
      <c r="C2" s="84" t="s">
        <v>79</v>
      </c>
      <c r="D2" s="83" t="s">
        <v>80</v>
      </c>
      <c r="E2" s="83" t="s">
        <v>81</v>
      </c>
      <c r="F2" s="83" t="s">
        <v>82</v>
      </c>
      <c r="G2" s="83" t="s">
        <v>83</v>
      </c>
      <c r="H2" s="83" t="s">
        <v>84</v>
      </c>
      <c r="I2" s="83" t="s">
        <v>85</v>
      </c>
      <c r="J2" s="85" t="s">
        <v>86</v>
      </c>
      <c r="K2"/>
      <c r="L2"/>
      <c r="M2"/>
      <c r="N2"/>
      <c r="O2"/>
      <c r="P2"/>
      <c r="Q2"/>
      <c r="R2"/>
      <c r="S2"/>
      <c r="T2"/>
      <c r="U2"/>
      <c r="V2"/>
      <c r="W2"/>
      <c r="X2"/>
      <c r="Y2"/>
    </row>
    <row r="3" spans="1:25" s="90" customFormat="1" ht="15" thickTop="1" x14ac:dyDescent="0.35">
      <c r="A3" s="87" t="s">
        <v>87</v>
      </c>
      <c r="B3" s="88">
        <v>2029</v>
      </c>
      <c r="C3" s="89" t="s">
        <v>88</v>
      </c>
      <c r="D3" s="88" t="s">
        <v>89</v>
      </c>
      <c r="E3" s="88">
        <v>1</v>
      </c>
      <c r="F3" s="88" t="s">
        <v>90</v>
      </c>
      <c r="G3" s="88" t="s">
        <v>91</v>
      </c>
      <c r="H3" s="88" t="s">
        <v>1</v>
      </c>
      <c r="I3" s="205">
        <v>9585</v>
      </c>
      <c r="J3" s="205">
        <f>2024.31/10</f>
        <v>202.43099999999998</v>
      </c>
      <c r="K3"/>
      <c r="L3"/>
      <c r="M3"/>
      <c r="N3"/>
      <c r="O3"/>
      <c r="P3"/>
      <c r="Q3"/>
      <c r="R3"/>
      <c r="S3"/>
      <c r="T3"/>
      <c r="U3"/>
      <c r="V3"/>
      <c r="W3"/>
      <c r="X3"/>
      <c r="Y3"/>
    </row>
    <row r="4" spans="1:25" s="90" customFormat="1" x14ac:dyDescent="0.35">
      <c r="A4" s="91" t="s">
        <v>92</v>
      </c>
      <c r="B4" s="91">
        <v>2032</v>
      </c>
      <c r="C4" s="92" t="s">
        <v>93</v>
      </c>
      <c r="D4" s="93" t="s">
        <v>89</v>
      </c>
      <c r="E4" s="93">
        <v>1</v>
      </c>
      <c r="F4" s="93" t="s">
        <v>90</v>
      </c>
      <c r="G4" s="93" t="s">
        <v>94</v>
      </c>
      <c r="H4" s="93" t="s">
        <v>1</v>
      </c>
      <c r="I4" s="206">
        <v>2058</v>
      </c>
      <c r="J4" s="206">
        <f>909.67/10</f>
        <v>90.966999999999999</v>
      </c>
      <c r="K4"/>
      <c r="L4"/>
      <c r="M4"/>
      <c r="N4"/>
      <c r="O4"/>
      <c r="P4"/>
      <c r="Q4"/>
      <c r="R4"/>
      <c r="S4"/>
      <c r="T4"/>
      <c r="U4"/>
      <c r="V4"/>
      <c r="W4"/>
      <c r="X4"/>
      <c r="Y4"/>
    </row>
    <row r="5" spans="1:25" s="90" customFormat="1" x14ac:dyDescent="0.35">
      <c r="A5" s="268" t="s">
        <v>95</v>
      </c>
      <c r="B5" s="264">
        <v>2036</v>
      </c>
      <c r="C5" s="270" t="s">
        <v>96</v>
      </c>
      <c r="D5" s="264" t="s">
        <v>97</v>
      </c>
      <c r="E5" s="264">
        <v>2</v>
      </c>
      <c r="F5" s="264" t="s">
        <v>90</v>
      </c>
      <c r="G5" s="94" t="s">
        <v>91</v>
      </c>
      <c r="H5" s="94" t="s">
        <v>2</v>
      </c>
      <c r="I5" s="205">
        <v>134</v>
      </c>
      <c r="J5" s="205">
        <v>0</v>
      </c>
      <c r="K5"/>
      <c r="L5"/>
      <c r="M5"/>
      <c r="N5"/>
      <c r="O5"/>
      <c r="P5"/>
      <c r="Q5"/>
      <c r="R5"/>
      <c r="S5"/>
      <c r="T5"/>
      <c r="U5"/>
      <c r="V5"/>
      <c r="W5"/>
      <c r="X5"/>
      <c r="Y5"/>
    </row>
    <row r="6" spans="1:25" x14ac:dyDescent="0.35">
      <c r="A6" s="269"/>
      <c r="B6" s="265"/>
      <c r="C6" s="271"/>
      <c r="D6" s="265"/>
      <c r="E6" s="265"/>
      <c r="F6" s="265"/>
      <c r="G6" s="94" t="s">
        <v>94</v>
      </c>
      <c r="H6" s="94" t="s">
        <v>1</v>
      </c>
      <c r="I6" s="205">
        <v>8297</v>
      </c>
      <c r="J6" s="205">
        <f>1355.33/10</f>
        <v>135.53299999999999</v>
      </c>
    </row>
    <row r="7" spans="1:25" s="90" customFormat="1" x14ac:dyDescent="0.35">
      <c r="A7" s="272" t="s">
        <v>98</v>
      </c>
      <c r="B7" s="266">
        <v>2025</v>
      </c>
      <c r="C7" s="274" t="s">
        <v>96</v>
      </c>
      <c r="D7" s="266" t="s">
        <v>99</v>
      </c>
      <c r="E7" s="266">
        <v>2</v>
      </c>
      <c r="F7" s="266" t="s">
        <v>90</v>
      </c>
      <c r="G7" s="96" t="s">
        <v>91</v>
      </c>
      <c r="H7" s="96" t="s">
        <v>2</v>
      </c>
      <c r="I7" s="206">
        <v>7251</v>
      </c>
      <c r="J7" s="206">
        <f>43/10</f>
        <v>4.3</v>
      </c>
      <c r="K7"/>
      <c r="L7"/>
      <c r="M7"/>
      <c r="N7"/>
      <c r="O7"/>
      <c r="P7"/>
      <c r="Q7"/>
      <c r="R7"/>
      <c r="S7"/>
      <c r="T7"/>
      <c r="U7"/>
      <c r="V7"/>
      <c r="W7"/>
      <c r="X7"/>
      <c r="Y7"/>
    </row>
    <row r="8" spans="1:25" x14ac:dyDescent="0.35">
      <c r="A8" s="273"/>
      <c r="B8" s="267"/>
      <c r="C8" s="275"/>
      <c r="D8" s="267"/>
      <c r="E8" s="267"/>
      <c r="F8" s="267"/>
      <c r="G8" s="97" t="s">
        <v>94</v>
      </c>
      <c r="H8" s="97" t="s">
        <v>2</v>
      </c>
      <c r="I8" s="206">
        <v>6497</v>
      </c>
      <c r="J8" s="206">
        <f>54.49/10</f>
        <v>5.4489999999999998</v>
      </c>
    </row>
    <row r="9" spans="1:25" s="90" customFormat="1" x14ac:dyDescent="0.35">
      <c r="A9" s="268" t="s">
        <v>100</v>
      </c>
      <c r="B9" s="264">
        <v>2028</v>
      </c>
      <c r="C9" s="270" t="s">
        <v>96</v>
      </c>
      <c r="D9" s="264" t="s">
        <v>99</v>
      </c>
      <c r="E9" s="264">
        <v>2</v>
      </c>
      <c r="F9" s="264" t="s">
        <v>90</v>
      </c>
      <c r="G9" s="94" t="s">
        <v>91</v>
      </c>
      <c r="H9" s="94" t="s">
        <v>2</v>
      </c>
      <c r="I9" s="205">
        <v>2929</v>
      </c>
      <c r="J9" s="205">
        <f>25.62/10</f>
        <v>2.5620000000000003</v>
      </c>
      <c r="K9"/>
      <c r="L9"/>
      <c r="M9"/>
      <c r="N9"/>
      <c r="O9"/>
      <c r="P9"/>
      <c r="Q9"/>
      <c r="R9"/>
      <c r="S9"/>
      <c r="T9"/>
      <c r="U9"/>
      <c r="V9"/>
      <c r="W9"/>
      <c r="X9"/>
      <c r="Y9"/>
    </row>
    <row r="10" spans="1:25" x14ac:dyDescent="0.35">
      <c r="A10" s="269"/>
      <c r="B10" s="265"/>
      <c r="C10" s="271"/>
      <c r="D10" s="265"/>
      <c r="E10" s="265"/>
      <c r="F10" s="265"/>
      <c r="G10" s="94" t="s">
        <v>94</v>
      </c>
      <c r="H10" s="94" t="s">
        <v>2</v>
      </c>
      <c r="I10" s="205">
        <v>1133</v>
      </c>
      <c r="J10" s="205">
        <f>8/10</f>
        <v>0.8</v>
      </c>
    </row>
    <row r="11" spans="1:25" s="90" customFormat="1" x14ac:dyDescent="0.35">
      <c r="A11" s="272" t="s">
        <v>101</v>
      </c>
      <c r="B11" s="266">
        <v>2030</v>
      </c>
      <c r="C11" s="276" t="s">
        <v>96</v>
      </c>
      <c r="D11" s="93" t="s">
        <v>102</v>
      </c>
      <c r="E11" s="93">
        <v>1</v>
      </c>
      <c r="F11" s="97" t="s">
        <v>90</v>
      </c>
      <c r="G11" s="96" t="s">
        <v>91</v>
      </c>
      <c r="H11" s="96" t="s">
        <v>2</v>
      </c>
      <c r="I11" s="206">
        <v>7716</v>
      </c>
      <c r="J11" s="206">
        <f>113.23/10</f>
        <v>11.323</v>
      </c>
      <c r="K11"/>
      <c r="L11"/>
      <c r="M11"/>
      <c r="N11"/>
      <c r="O11"/>
      <c r="P11"/>
      <c r="Q11"/>
      <c r="R11"/>
      <c r="S11"/>
      <c r="T11"/>
      <c r="U11"/>
      <c r="V11"/>
      <c r="W11"/>
      <c r="X11"/>
      <c r="Y11"/>
    </row>
    <row r="12" spans="1:25" x14ac:dyDescent="0.35">
      <c r="A12" s="273"/>
      <c r="B12" s="267"/>
      <c r="C12" s="277"/>
      <c r="D12" s="93" t="s">
        <v>89</v>
      </c>
      <c r="E12" s="93">
        <v>1</v>
      </c>
      <c r="F12" s="97" t="s">
        <v>103</v>
      </c>
      <c r="G12" s="97" t="s">
        <v>94</v>
      </c>
      <c r="H12" s="97" t="s">
        <v>2</v>
      </c>
      <c r="I12" s="206">
        <v>1384</v>
      </c>
      <c r="J12" s="206">
        <f>13.72/10</f>
        <v>1.3720000000000001</v>
      </c>
    </row>
    <row r="13" spans="1:25" x14ac:dyDescent="0.35">
      <c r="A13" s="268" t="s">
        <v>104</v>
      </c>
      <c r="B13" s="264">
        <v>2024</v>
      </c>
      <c r="C13" s="278" t="s">
        <v>96</v>
      </c>
      <c r="D13" s="88" t="s">
        <v>105</v>
      </c>
      <c r="E13" s="88">
        <v>2</v>
      </c>
      <c r="F13" s="88" t="s">
        <v>90</v>
      </c>
      <c r="G13" s="94" t="s">
        <v>91</v>
      </c>
      <c r="H13" s="94" t="s">
        <v>1</v>
      </c>
      <c r="I13" s="205">
        <v>3654</v>
      </c>
      <c r="J13" s="205">
        <f>1339.67/10</f>
        <v>133.96700000000001</v>
      </c>
    </row>
    <row r="14" spans="1:25" x14ac:dyDescent="0.35">
      <c r="A14" s="269"/>
      <c r="B14" s="265"/>
      <c r="C14" s="269"/>
      <c r="D14" s="88" t="s">
        <v>89</v>
      </c>
      <c r="E14" s="88">
        <v>1</v>
      </c>
      <c r="F14" s="88" t="s">
        <v>103</v>
      </c>
      <c r="G14" s="94" t="s">
        <v>94</v>
      </c>
      <c r="H14" s="94" t="s">
        <v>1</v>
      </c>
      <c r="I14" s="205">
        <v>4234</v>
      </c>
      <c r="J14" s="205">
        <f>850.67/10</f>
        <v>85.066999999999993</v>
      </c>
    </row>
    <row r="15" spans="1:25" x14ac:dyDescent="0.35">
      <c r="A15" s="272" t="s">
        <v>106</v>
      </c>
      <c r="B15" s="266">
        <v>2028</v>
      </c>
      <c r="C15" s="276" t="s">
        <v>96</v>
      </c>
      <c r="D15" s="93" t="s">
        <v>89</v>
      </c>
      <c r="E15" s="93">
        <v>1</v>
      </c>
      <c r="F15" s="93" t="s">
        <v>90</v>
      </c>
      <c r="G15" s="96" t="s">
        <v>91</v>
      </c>
      <c r="H15" s="96" t="s">
        <v>1</v>
      </c>
      <c r="I15" s="206">
        <v>3087</v>
      </c>
      <c r="J15" s="206">
        <f>1312.67/10</f>
        <v>131.267</v>
      </c>
    </row>
    <row r="16" spans="1:25" s="90" customFormat="1" x14ac:dyDescent="0.35">
      <c r="A16" s="273"/>
      <c r="B16" s="267"/>
      <c r="C16" s="273"/>
      <c r="D16" s="93" t="s">
        <v>89</v>
      </c>
      <c r="E16" s="93">
        <v>1</v>
      </c>
      <c r="F16" s="93" t="s">
        <v>103</v>
      </c>
      <c r="G16" s="97" t="s">
        <v>94</v>
      </c>
      <c r="H16" s="97" t="s">
        <v>2</v>
      </c>
      <c r="I16" s="206">
        <v>14751</v>
      </c>
      <c r="J16" s="206">
        <f>136.29/10</f>
        <v>13.629</v>
      </c>
      <c r="K16"/>
      <c r="L16"/>
      <c r="M16"/>
      <c r="N16"/>
      <c r="O16"/>
      <c r="P16"/>
      <c r="Q16"/>
      <c r="R16"/>
      <c r="S16"/>
      <c r="T16"/>
      <c r="U16"/>
      <c r="V16"/>
      <c r="W16"/>
      <c r="X16"/>
      <c r="Y16"/>
    </row>
    <row r="17" spans="1:25" x14ac:dyDescent="0.35">
      <c r="A17" s="264" t="s">
        <v>107</v>
      </c>
      <c r="B17" s="264">
        <v>2033</v>
      </c>
      <c r="C17" s="270" t="s">
        <v>88</v>
      </c>
      <c r="D17" s="88" t="s">
        <v>89</v>
      </c>
      <c r="E17" s="88">
        <v>1</v>
      </c>
      <c r="F17" s="88" t="s">
        <v>90</v>
      </c>
      <c r="G17" s="94" t="s">
        <v>91</v>
      </c>
      <c r="H17" s="94" t="s">
        <v>1</v>
      </c>
      <c r="I17" s="205">
        <v>18270</v>
      </c>
      <c r="J17" s="205">
        <f>2626/10</f>
        <v>262.60000000000002</v>
      </c>
    </row>
    <row r="18" spans="1:25" x14ac:dyDescent="0.35">
      <c r="A18" s="265"/>
      <c r="B18" s="265"/>
      <c r="C18" s="271"/>
      <c r="D18" s="88" t="s">
        <v>89</v>
      </c>
      <c r="E18" s="88">
        <v>1</v>
      </c>
      <c r="F18" s="88" t="s">
        <v>103</v>
      </c>
      <c r="G18" s="94" t="s">
        <v>94</v>
      </c>
      <c r="H18" s="94" t="s">
        <v>1</v>
      </c>
      <c r="I18" s="205">
        <v>10045</v>
      </c>
      <c r="J18" s="205">
        <f>1668.67/10</f>
        <v>166.86700000000002</v>
      </c>
    </row>
    <row r="19" spans="1:25" s="90" customFormat="1" x14ac:dyDescent="0.35">
      <c r="A19" s="272" t="s">
        <v>108</v>
      </c>
      <c r="B19" s="266">
        <v>2032</v>
      </c>
      <c r="C19" s="274" t="s">
        <v>96</v>
      </c>
      <c r="D19" s="266" t="s">
        <v>109</v>
      </c>
      <c r="E19" s="266">
        <v>2</v>
      </c>
      <c r="F19" s="266" t="s">
        <v>90</v>
      </c>
      <c r="G19" s="96" t="s">
        <v>91</v>
      </c>
      <c r="H19" s="96" t="s">
        <v>2</v>
      </c>
      <c r="I19" s="206">
        <v>3338</v>
      </c>
      <c r="J19" s="206">
        <f>238.91/10</f>
        <v>23.890999999999998</v>
      </c>
      <c r="K19"/>
      <c r="L19"/>
      <c r="M19"/>
      <c r="N19"/>
      <c r="O19"/>
      <c r="P19"/>
      <c r="Q19"/>
      <c r="R19"/>
      <c r="S19"/>
      <c r="T19"/>
      <c r="U19"/>
      <c r="V19"/>
      <c r="W19"/>
      <c r="X19"/>
      <c r="Y19"/>
    </row>
    <row r="20" spans="1:25" x14ac:dyDescent="0.35">
      <c r="A20" s="280"/>
      <c r="B20" s="279"/>
      <c r="C20" s="281"/>
      <c r="D20" s="279"/>
      <c r="E20" s="279"/>
      <c r="F20" s="279"/>
      <c r="G20" s="97" t="s">
        <v>94</v>
      </c>
      <c r="H20" s="97" t="s">
        <v>2</v>
      </c>
      <c r="I20" s="206">
        <v>4270</v>
      </c>
      <c r="J20" s="206">
        <v>0</v>
      </c>
    </row>
    <row r="21" spans="1:25" x14ac:dyDescent="0.35">
      <c r="A21" s="273"/>
      <c r="B21" s="267"/>
      <c r="C21" s="275"/>
      <c r="D21" s="267"/>
      <c r="E21" s="267"/>
      <c r="F21" s="267"/>
      <c r="G21" s="98" t="s">
        <v>110</v>
      </c>
      <c r="H21" s="98" t="s">
        <v>2</v>
      </c>
      <c r="I21" s="206">
        <v>6204</v>
      </c>
      <c r="J21" s="206">
        <f>302.4/10</f>
        <v>30.24</v>
      </c>
    </row>
    <row r="22" spans="1:25" x14ac:dyDescent="0.35">
      <c r="A22" s="268" t="s">
        <v>111</v>
      </c>
      <c r="B22" s="264">
        <v>2025</v>
      </c>
      <c r="C22" s="270" t="s">
        <v>96</v>
      </c>
      <c r="D22" s="99" t="s">
        <v>89</v>
      </c>
      <c r="E22" s="99">
        <v>1</v>
      </c>
      <c r="F22" s="99" t="s">
        <v>90</v>
      </c>
      <c r="G22" s="99" t="s">
        <v>91</v>
      </c>
      <c r="H22" s="99" t="s">
        <v>1</v>
      </c>
      <c r="I22" s="205">
        <v>6676</v>
      </c>
      <c r="J22" s="205">
        <f>3035/10</f>
        <v>303.5</v>
      </c>
    </row>
    <row r="23" spans="1:25" x14ac:dyDescent="0.35">
      <c r="A23" s="282"/>
      <c r="B23" s="283"/>
      <c r="C23" s="284"/>
      <c r="D23" s="88" t="s">
        <v>89</v>
      </c>
      <c r="E23" s="88">
        <v>1</v>
      </c>
      <c r="F23" s="88" t="s">
        <v>103</v>
      </c>
      <c r="G23" s="88" t="s">
        <v>94</v>
      </c>
      <c r="H23" s="88" t="s">
        <v>1</v>
      </c>
      <c r="I23" s="205">
        <v>2696</v>
      </c>
      <c r="J23" s="205">
        <f>18/10</f>
        <v>1.8</v>
      </c>
    </row>
    <row r="24" spans="1:25" s="90" customFormat="1" x14ac:dyDescent="0.35">
      <c r="A24" s="269"/>
      <c r="B24" s="265"/>
      <c r="C24" s="271"/>
      <c r="D24" s="88" t="s">
        <v>89</v>
      </c>
      <c r="E24" s="88">
        <v>1</v>
      </c>
      <c r="F24" s="88" t="s">
        <v>112</v>
      </c>
      <c r="G24" s="88" t="s">
        <v>110</v>
      </c>
      <c r="H24" s="88" t="s">
        <v>1</v>
      </c>
      <c r="I24" s="205">
        <v>10414</v>
      </c>
      <c r="J24" s="205">
        <f>2079.18/10</f>
        <v>207.91799999999998</v>
      </c>
      <c r="K24"/>
      <c r="L24"/>
      <c r="M24"/>
      <c r="N24"/>
      <c r="O24"/>
      <c r="P24"/>
      <c r="Q24"/>
      <c r="R24"/>
      <c r="S24"/>
      <c r="T24"/>
      <c r="U24"/>
      <c r="V24"/>
      <c r="W24"/>
      <c r="X24"/>
      <c r="Y24"/>
    </row>
    <row r="25" spans="1:25" x14ac:dyDescent="0.35">
      <c r="A25" s="272" t="s">
        <v>113</v>
      </c>
      <c r="B25" s="272">
        <v>2025</v>
      </c>
      <c r="C25" s="274" t="s">
        <v>93</v>
      </c>
      <c r="D25" s="93" t="s">
        <v>89</v>
      </c>
      <c r="E25" s="100">
        <v>1</v>
      </c>
      <c r="F25" s="100" t="s">
        <v>90</v>
      </c>
      <c r="G25" s="96" t="s">
        <v>91</v>
      </c>
      <c r="H25" s="96" t="s">
        <v>1</v>
      </c>
      <c r="I25" s="206">
        <v>365</v>
      </c>
      <c r="J25" s="206">
        <f>1668/10</f>
        <v>166.8</v>
      </c>
    </row>
    <row r="26" spans="1:25" x14ac:dyDescent="0.35">
      <c r="A26" s="280"/>
      <c r="B26" s="280"/>
      <c r="C26" s="281"/>
      <c r="D26" s="93" t="s">
        <v>89</v>
      </c>
      <c r="E26" s="93">
        <v>1</v>
      </c>
      <c r="F26" s="93" t="s">
        <v>103</v>
      </c>
      <c r="G26" s="97" t="s">
        <v>94</v>
      </c>
      <c r="H26" s="97" t="s">
        <v>2</v>
      </c>
      <c r="I26" s="206">
        <v>4136</v>
      </c>
      <c r="J26" s="206">
        <f>45/10</f>
        <v>4.5</v>
      </c>
    </row>
    <row r="27" spans="1:25" s="90" customFormat="1" x14ac:dyDescent="0.35">
      <c r="A27" s="273"/>
      <c r="B27" s="273"/>
      <c r="C27" s="275"/>
      <c r="D27" s="93" t="s">
        <v>89</v>
      </c>
      <c r="E27" s="93">
        <v>1</v>
      </c>
      <c r="F27" s="93" t="s">
        <v>112</v>
      </c>
      <c r="G27" s="98" t="s">
        <v>110</v>
      </c>
      <c r="H27" s="98" t="s">
        <v>1</v>
      </c>
      <c r="I27" s="206">
        <v>3457</v>
      </c>
      <c r="J27" s="206">
        <f>911.33/10</f>
        <v>91.13300000000001</v>
      </c>
      <c r="K27"/>
      <c r="L27"/>
      <c r="M27"/>
      <c r="N27"/>
      <c r="O27"/>
      <c r="P27"/>
      <c r="Q27"/>
      <c r="R27"/>
      <c r="S27"/>
      <c r="T27"/>
      <c r="U27"/>
      <c r="V27"/>
      <c r="W27"/>
      <c r="X27"/>
      <c r="Y27"/>
    </row>
    <row r="28" spans="1:25" x14ac:dyDescent="0.35">
      <c r="A28" s="268" t="s">
        <v>114</v>
      </c>
      <c r="B28" s="264">
        <v>2024</v>
      </c>
      <c r="C28" s="268" t="s">
        <v>88</v>
      </c>
      <c r="D28" s="88" t="s">
        <v>89</v>
      </c>
      <c r="E28" s="88">
        <v>1</v>
      </c>
      <c r="F28" s="88" t="s">
        <v>90</v>
      </c>
      <c r="G28" s="99" t="s">
        <v>91</v>
      </c>
      <c r="H28" s="99" t="s">
        <v>1</v>
      </c>
      <c r="I28" s="205">
        <v>9530</v>
      </c>
      <c r="J28" s="205">
        <f>1355.33/10</f>
        <v>135.53299999999999</v>
      </c>
    </row>
    <row r="29" spans="1:25" x14ac:dyDescent="0.35">
      <c r="A29" s="282"/>
      <c r="B29" s="283"/>
      <c r="C29" s="282" t="s">
        <v>88</v>
      </c>
      <c r="D29" s="88" t="s">
        <v>89</v>
      </c>
      <c r="E29" s="88">
        <v>1</v>
      </c>
      <c r="F29" s="88" t="s">
        <v>103</v>
      </c>
      <c r="G29" s="88" t="s">
        <v>94</v>
      </c>
      <c r="H29" s="88" t="s">
        <v>1</v>
      </c>
      <c r="I29" s="205">
        <v>22151</v>
      </c>
      <c r="J29" s="205">
        <f>60.67/10</f>
        <v>6.0670000000000002</v>
      </c>
    </row>
    <row r="30" spans="1:25" s="90" customFormat="1" x14ac:dyDescent="0.35">
      <c r="A30" s="269"/>
      <c r="B30" s="265"/>
      <c r="C30" s="269" t="s">
        <v>88</v>
      </c>
      <c r="D30" s="88" t="s">
        <v>89</v>
      </c>
      <c r="E30" s="88">
        <v>1</v>
      </c>
      <c r="F30" s="88" t="s">
        <v>112</v>
      </c>
      <c r="G30" s="88" t="s">
        <v>110</v>
      </c>
      <c r="H30" s="88" t="s">
        <v>1</v>
      </c>
      <c r="I30" s="205">
        <v>12625</v>
      </c>
      <c r="J30" s="205">
        <f>1023.33/10</f>
        <v>102.333</v>
      </c>
      <c r="K30"/>
      <c r="L30"/>
      <c r="M30"/>
      <c r="N30"/>
      <c r="O30"/>
      <c r="P30"/>
      <c r="Q30"/>
      <c r="R30"/>
      <c r="S30"/>
      <c r="T30"/>
      <c r="U30"/>
      <c r="V30"/>
      <c r="W30"/>
      <c r="X30"/>
      <c r="Y30"/>
    </row>
    <row r="31" spans="1:25" x14ac:dyDescent="0.35">
      <c r="A31" s="272" t="s">
        <v>115</v>
      </c>
      <c r="B31" s="266">
        <v>2023</v>
      </c>
      <c r="C31" s="272" t="s">
        <v>88</v>
      </c>
      <c r="D31" s="93" t="s">
        <v>89</v>
      </c>
      <c r="E31" s="93">
        <v>1</v>
      </c>
      <c r="F31" s="93" t="s">
        <v>90</v>
      </c>
      <c r="G31" s="96" t="s">
        <v>91</v>
      </c>
      <c r="H31" s="96" t="s">
        <v>1</v>
      </c>
      <c r="I31" s="206">
        <v>10621</v>
      </c>
      <c r="J31" s="206">
        <f>1104/10</f>
        <v>110.4</v>
      </c>
    </row>
    <row r="32" spans="1:25" s="90" customFormat="1" x14ac:dyDescent="0.35">
      <c r="A32" s="280"/>
      <c r="B32" s="279">
        <v>2023</v>
      </c>
      <c r="C32" s="280" t="s">
        <v>88</v>
      </c>
      <c r="D32" s="100" t="s">
        <v>89</v>
      </c>
      <c r="E32" s="100">
        <v>1</v>
      </c>
      <c r="F32" s="93" t="s">
        <v>103</v>
      </c>
      <c r="G32" s="97" t="s">
        <v>94</v>
      </c>
      <c r="H32" s="97" t="s">
        <v>1</v>
      </c>
      <c r="I32" s="206">
        <v>3446</v>
      </c>
      <c r="J32" s="206">
        <f>1452/10</f>
        <v>145.19999999999999</v>
      </c>
      <c r="K32"/>
      <c r="L32"/>
      <c r="M32"/>
      <c r="N32"/>
      <c r="O32"/>
      <c r="P32"/>
      <c r="Q32"/>
      <c r="R32"/>
      <c r="S32"/>
      <c r="T32"/>
      <c r="U32"/>
      <c r="V32"/>
      <c r="W32"/>
      <c r="X32"/>
      <c r="Y32"/>
    </row>
    <row r="33" spans="1:10" x14ac:dyDescent="0.35">
      <c r="A33" s="273"/>
      <c r="B33" s="267">
        <v>2023</v>
      </c>
      <c r="C33" s="273" t="s">
        <v>88</v>
      </c>
      <c r="D33" s="93" t="s">
        <v>89</v>
      </c>
      <c r="E33" s="93">
        <v>1</v>
      </c>
      <c r="F33" s="93" t="s">
        <v>112</v>
      </c>
      <c r="G33" s="98" t="s">
        <v>110</v>
      </c>
      <c r="H33" s="98" t="s">
        <v>1</v>
      </c>
      <c r="I33" s="206">
        <v>20695</v>
      </c>
      <c r="J33" s="206">
        <f>2854.67/10</f>
        <v>285.46699999999998</v>
      </c>
    </row>
    <row r="34" spans="1:10" x14ac:dyDescent="0.35">
      <c r="A34" s="278" t="s">
        <v>116</v>
      </c>
      <c r="B34" s="264">
        <v>2024</v>
      </c>
      <c r="C34" s="270" t="s">
        <v>96</v>
      </c>
      <c r="D34" s="88" t="s">
        <v>89</v>
      </c>
      <c r="E34" s="88">
        <v>1</v>
      </c>
      <c r="F34" s="88" t="s">
        <v>90</v>
      </c>
      <c r="G34" s="89" t="s">
        <v>91</v>
      </c>
      <c r="H34" s="89" t="s">
        <v>1</v>
      </c>
      <c r="I34" s="205">
        <v>3664</v>
      </c>
      <c r="J34" s="205">
        <f>1076/10</f>
        <v>107.6</v>
      </c>
    </row>
    <row r="35" spans="1:10" x14ac:dyDescent="0.35">
      <c r="A35" s="285"/>
      <c r="B35" s="283"/>
      <c r="C35" s="284"/>
      <c r="D35" s="88" t="s">
        <v>89</v>
      </c>
      <c r="E35" s="88">
        <v>1</v>
      </c>
      <c r="F35" s="88" t="s">
        <v>103</v>
      </c>
      <c r="G35" s="89" t="s">
        <v>91</v>
      </c>
      <c r="H35" s="89" t="s">
        <v>1</v>
      </c>
      <c r="I35" s="205">
        <v>9652</v>
      </c>
      <c r="J35" s="205">
        <f>1098.67/10</f>
        <v>109.867</v>
      </c>
    </row>
    <row r="36" spans="1:10" x14ac:dyDescent="0.35">
      <c r="A36" s="285"/>
      <c r="B36" s="283"/>
      <c r="C36" s="284"/>
      <c r="D36" s="88" t="s">
        <v>89</v>
      </c>
      <c r="E36" s="88">
        <v>1</v>
      </c>
      <c r="F36" s="88" t="s">
        <v>112</v>
      </c>
      <c r="G36" s="89" t="s">
        <v>91</v>
      </c>
      <c r="H36" s="89" t="s">
        <v>1</v>
      </c>
      <c r="I36" s="205">
        <v>5742</v>
      </c>
      <c r="J36" s="205">
        <f>1117/10</f>
        <v>111.7</v>
      </c>
    </row>
    <row r="37" spans="1:10" x14ac:dyDescent="0.35">
      <c r="A37" s="285"/>
      <c r="B37" s="283"/>
      <c r="C37" s="284"/>
      <c r="D37" s="264" t="s">
        <v>117</v>
      </c>
      <c r="E37" s="264">
        <v>2</v>
      </c>
      <c r="F37" s="264" t="s">
        <v>118</v>
      </c>
      <c r="G37" s="89" t="s">
        <v>91</v>
      </c>
      <c r="H37" s="89" t="s">
        <v>1</v>
      </c>
      <c r="I37" s="205">
        <v>1182</v>
      </c>
      <c r="J37" s="205">
        <f>247.2/10</f>
        <v>24.72</v>
      </c>
    </row>
    <row r="38" spans="1:10" x14ac:dyDescent="0.35">
      <c r="A38" s="286"/>
      <c r="B38" s="265"/>
      <c r="C38" s="271"/>
      <c r="D38" s="265"/>
      <c r="E38" s="265"/>
      <c r="F38" s="265"/>
      <c r="G38" s="89" t="s">
        <v>94</v>
      </c>
      <c r="H38" s="89" t="s">
        <v>1</v>
      </c>
      <c r="I38" s="205">
        <v>5222</v>
      </c>
      <c r="J38" s="205">
        <f>612.33/10</f>
        <v>61.233000000000004</v>
      </c>
    </row>
    <row r="39" spans="1:10" x14ac:dyDescent="0.35">
      <c r="A39" s="272" t="s">
        <v>119</v>
      </c>
      <c r="B39" s="266">
        <v>2029</v>
      </c>
      <c r="C39" s="274" t="s">
        <v>96</v>
      </c>
      <c r="D39" s="287" t="s">
        <v>3</v>
      </c>
      <c r="E39" s="266">
        <v>3</v>
      </c>
      <c r="F39" s="266" t="s">
        <v>90</v>
      </c>
      <c r="G39" s="96" t="s">
        <v>91</v>
      </c>
      <c r="H39" s="96" t="s">
        <v>1</v>
      </c>
      <c r="I39" s="206">
        <v>10769</v>
      </c>
      <c r="J39" s="206">
        <f>1983.33/10</f>
        <v>198.333</v>
      </c>
    </row>
    <row r="40" spans="1:10" x14ac:dyDescent="0.35">
      <c r="A40" s="280"/>
      <c r="B40" s="279"/>
      <c r="C40" s="281"/>
      <c r="D40" s="288"/>
      <c r="E40" s="279"/>
      <c r="F40" s="279"/>
      <c r="G40" s="97" t="s">
        <v>94</v>
      </c>
      <c r="H40" s="97" t="s">
        <v>2</v>
      </c>
      <c r="I40" s="206">
        <v>5468</v>
      </c>
      <c r="J40" s="206">
        <v>0</v>
      </c>
    </row>
    <row r="41" spans="1:10" x14ac:dyDescent="0.35">
      <c r="A41" s="280"/>
      <c r="B41" s="279"/>
      <c r="C41" s="281"/>
      <c r="D41" s="289"/>
      <c r="E41" s="267"/>
      <c r="F41" s="267"/>
      <c r="G41" s="98" t="s">
        <v>110</v>
      </c>
      <c r="H41" s="98" t="s">
        <v>2</v>
      </c>
      <c r="I41" s="206">
        <v>1596</v>
      </c>
      <c r="J41" s="206">
        <f>21/10</f>
        <v>2.1</v>
      </c>
    </row>
    <row r="42" spans="1:10" x14ac:dyDescent="0.35">
      <c r="A42" s="280"/>
      <c r="B42" s="279"/>
      <c r="C42" s="281"/>
      <c r="D42" s="93" t="s">
        <v>89</v>
      </c>
      <c r="E42" s="93">
        <v>1</v>
      </c>
      <c r="F42" s="93" t="s">
        <v>103</v>
      </c>
      <c r="G42" s="96" t="s">
        <v>91</v>
      </c>
      <c r="H42" s="96" t="s">
        <v>2</v>
      </c>
      <c r="I42" s="206">
        <v>2757</v>
      </c>
      <c r="J42" s="206">
        <f>5.33/10</f>
        <v>0.53300000000000003</v>
      </c>
    </row>
    <row r="43" spans="1:10" x14ac:dyDescent="0.35">
      <c r="A43" s="280"/>
      <c r="B43" s="279"/>
      <c r="C43" s="281"/>
      <c r="D43" s="93" t="s">
        <v>89</v>
      </c>
      <c r="E43" s="93">
        <v>1</v>
      </c>
      <c r="F43" s="93" t="s">
        <v>112</v>
      </c>
      <c r="G43" s="96" t="s">
        <v>91</v>
      </c>
      <c r="H43" s="96" t="s">
        <v>1</v>
      </c>
      <c r="I43" s="206">
        <v>9368</v>
      </c>
      <c r="J43" s="206">
        <f>1147/10</f>
        <v>114.7</v>
      </c>
    </row>
    <row r="44" spans="1:10" x14ac:dyDescent="0.35">
      <c r="A44" s="273"/>
      <c r="B44" s="267"/>
      <c r="C44" s="275"/>
      <c r="D44" s="93" t="s">
        <v>89</v>
      </c>
      <c r="E44" s="93">
        <v>1</v>
      </c>
      <c r="F44" s="93" t="s">
        <v>118</v>
      </c>
      <c r="G44" s="96" t="s">
        <v>91</v>
      </c>
      <c r="H44" s="96" t="s">
        <v>1</v>
      </c>
      <c r="I44" s="206">
        <v>6188</v>
      </c>
      <c r="J44" s="206">
        <f>689.67/10</f>
        <v>68.966999999999999</v>
      </c>
    </row>
    <row r="45" spans="1:10" x14ac:dyDescent="0.35">
      <c r="A45" s="268" t="s">
        <v>120</v>
      </c>
      <c r="B45" s="268">
        <v>2027</v>
      </c>
      <c r="C45" s="270" t="s">
        <v>93</v>
      </c>
      <c r="D45" s="94" t="s">
        <v>102</v>
      </c>
      <c r="E45" s="94">
        <v>1</v>
      </c>
      <c r="F45" s="88" t="s">
        <v>90</v>
      </c>
      <c r="G45" s="89" t="s">
        <v>91</v>
      </c>
      <c r="H45" s="89" t="s">
        <v>2</v>
      </c>
      <c r="I45" s="205">
        <v>15646</v>
      </c>
      <c r="J45" s="205">
        <f>456.33/10</f>
        <v>45.632999999999996</v>
      </c>
    </row>
    <row r="46" spans="1:10" x14ac:dyDescent="0.35">
      <c r="A46" s="282"/>
      <c r="B46" s="282"/>
      <c r="C46" s="284"/>
      <c r="D46" s="94" t="s">
        <v>89</v>
      </c>
      <c r="E46" s="94">
        <v>1</v>
      </c>
      <c r="F46" s="88" t="s">
        <v>103</v>
      </c>
      <c r="G46" s="89" t="s">
        <v>91</v>
      </c>
      <c r="H46" s="89" t="s">
        <v>1</v>
      </c>
      <c r="I46" s="205">
        <v>9411</v>
      </c>
      <c r="J46" s="205">
        <f>1500/10</f>
        <v>150</v>
      </c>
    </row>
    <row r="47" spans="1:10" x14ac:dyDescent="0.35">
      <c r="A47" s="282"/>
      <c r="B47" s="282"/>
      <c r="C47" s="284"/>
      <c r="D47" s="94" t="s">
        <v>89</v>
      </c>
      <c r="E47" s="94">
        <v>1</v>
      </c>
      <c r="F47" s="88" t="s">
        <v>112</v>
      </c>
      <c r="G47" s="89" t="s">
        <v>91</v>
      </c>
      <c r="H47" s="89" t="s">
        <v>1</v>
      </c>
      <c r="I47" s="205">
        <v>3200</v>
      </c>
      <c r="J47" s="205">
        <f>1140.97/10</f>
        <v>114.09700000000001</v>
      </c>
    </row>
    <row r="48" spans="1:10" x14ac:dyDescent="0.35">
      <c r="A48" s="282"/>
      <c r="B48" s="282"/>
      <c r="C48" s="284"/>
      <c r="D48" s="94" t="s">
        <v>102</v>
      </c>
      <c r="E48" s="94">
        <v>1</v>
      </c>
      <c r="F48" s="88" t="s">
        <v>118</v>
      </c>
      <c r="G48" s="89" t="s">
        <v>91</v>
      </c>
      <c r="H48" s="89" t="s">
        <v>1</v>
      </c>
      <c r="I48" s="205">
        <v>36341</v>
      </c>
      <c r="J48" s="205">
        <f>15625/10</f>
        <v>1562.5</v>
      </c>
    </row>
    <row r="49" spans="1:10" x14ac:dyDescent="0.35">
      <c r="A49" s="282"/>
      <c r="B49" s="282"/>
      <c r="C49" s="284"/>
      <c r="D49" s="264" t="s">
        <v>3</v>
      </c>
      <c r="E49" s="264">
        <v>2</v>
      </c>
      <c r="F49" s="264" t="s">
        <v>121</v>
      </c>
      <c r="G49" s="89" t="s">
        <v>91</v>
      </c>
      <c r="H49" s="89" t="s">
        <v>1</v>
      </c>
      <c r="I49" s="205">
        <v>1448</v>
      </c>
      <c r="J49" s="205">
        <f>580.33/10</f>
        <v>58.033000000000001</v>
      </c>
    </row>
    <row r="50" spans="1:10" x14ac:dyDescent="0.35">
      <c r="A50" s="269"/>
      <c r="B50" s="269"/>
      <c r="C50" s="271"/>
      <c r="D50" s="265"/>
      <c r="E50" s="265"/>
      <c r="F50" s="265"/>
      <c r="G50" s="89" t="s">
        <v>94</v>
      </c>
      <c r="H50" s="89" t="s">
        <v>1</v>
      </c>
      <c r="I50" s="205">
        <v>5956</v>
      </c>
      <c r="J50" s="205">
        <f>1026.33/10</f>
        <v>102.633</v>
      </c>
    </row>
    <row r="51" spans="1:10" x14ac:dyDescent="0.35">
      <c r="A51" s="272" t="s">
        <v>122</v>
      </c>
      <c r="B51" s="266">
        <v>2034</v>
      </c>
      <c r="C51" s="274" t="s">
        <v>96</v>
      </c>
      <c r="D51" s="93" t="s">
        <v>89</v>
      </c>
      <c r="E51" s="93">
        <v>1</v>
      </c>
      <c r="F51" s="93" t="s">
        <v>90</v>
      </c>
      <c r="G51" s="96" t="s">
        <v>91</v>
      </c>
      <c r="H51" s="96" t="s">
        <v>2</v>
      </c>
      <c r="I51" s="206">
        <v>0</v>
      </c>
      <c r="J51" s="206">
        <f>61.37/10</f>
        <v>6.1369999999999996</v>
      </c>
    </row>
    <row r="52" spans="1:10" x14ac:dyDescent="0.35">
      <c r="A52" s="280"/>
      <c r="B52" s="279"/>
      <c r="C52" s="281"/>
      <c r="D52" s="93" t="s">
        <v>102</v>
      </c>
      <c r="E52" s="93">
        <v>1</v>
      </c>
      <c r="F52" s="266" t="s">
        <v>103</v>
      </c>
      <c r="G52" s="96" t="s">
        <v>91</v>
      </c>
      <c r="H52" s="96" t="s">
        <v>2</v>
      </c>
      <c r="I52" s="206">
        <v>1256</v>
      </c>
      <c r="J52" s="206">
        <v>0</v>
      </c>
    </row>
    <row r="53" spans="1:10" x14ac:dyDescent="0.35">
      <c r="A53" s="280"/>
      <c r="B53" s="279"/>
      <c r="C53" s="281"/>
      <c r="D53" s="266" t="s">
        <v>123</v>
      </c>
      <c r="E53" s="266">
        <v>139</v>
      </c>
      <c r="F53" s="279"/>
      <c r="G53" s="97" t="s">
        <v>94</v>
      </c>
      <c r="H53" s="97" t="s">
        <v>1</v>
      </c>
      <c r="I53" s="206">
        <v>682131</v>
      </c>
      <c r="J53" s="206">
        <v>0</v>
      </c>
    </row>
    <row r="54" spans="1:10" x14ac:dyDescent="0.35">
      <c r="A54" s="273"/>
      <c r="B54" s="267"/>
      <c r="C54" s="275"/>
      <c r="D54" s="267"/>
      <c r="E54" s="267"/>
      <c r="F54" s="267"/>
      <c r="G54" s="98" t="s">
        <v>110</v>
      </c>
      <c r="H54" s="98" t="s">
        <v>1</v>
      </c>
      <c r="I54" s="206">
        <v>0</v>
      </c>
      <c r="J54" s="206">
        <f>51737/10</f>
        <v>5173.7</v>
      </c>
    </row>
    <row r="55" spans="1:10" x14ac:dyDescent="0.35">
      <c r="A55" s="278" t="s">
        <v>124</v>
      </c>
      <c r="B55" s="264">
        <v>2028</v>
      </c>
      <c r="C55" s="264" t="s">
        <v>88</v>
      </c>
      <c r="D55" s="290" t="s">
        <v>3</v>
      </c>
      <c r="E55" s="264">
        <v>29</v>
      </c>
      <c r="F55" s="264" t="s">
        <v>90</v>
      </c>
      <c r="G55" s="87" t="s">
        <v>91</v>
      </c>
      <c r="H55" s="87" t="s">
        <v>2</v>
      </c>
      <c r="I55" s="205">
        <v>0</v>
      </c>
      <c r="J55" s="205">
        <f>152.67/10</f>
        <v>15.266999999999999</v>
      </c>
    </row>
    <row r="56" spans="1:10" x14ac:dyDescent="0.35">
      <c r="A56" s="285"/>
      <c r="B56" s="283"/>
      <c r="C56" s="283"/>
      <c r="D56" s="290"/>
      <c r="E56" s="283"/>
      <c r="F56" s="265"/>
      <c r="G56" s="87" t="s">
        <v>94</v>
      </c>
      <c r="H56" s="87" t="s">
        <v>2</v>
      </c>
      <c r="I56" s="205">
        <v>0</v>
      </c>
      <c r="J56" s="205">
        <f>223/10</f>
        <v>22.3</v>
      </c>
    </row>
    <row r="57" spans="1:10" x14ac:dyDescent="0.35">
      <c r="A57" s="286"/>
      <c r="B57" s="265"/>
      <c r="C57" s="265"/>
      <c r="D57" s="101" t="s">
        <v>3</v>
      </c>
      <c r="E57" s="94">
        <v>29</v>
      </c>
      <c r="F57" s="102" t="s">
        <v>103</v>
      </c>
      <c r="G57" s="87" t="s">
        <v>91</v>
      </c>
      <c r="H57" s="87" t="s">
        <v>2</v>
      </c>
      <c r="I57" s="205">
        <v>0</v>
      </c>
      <c r="J57" s="205">
        <f>164.67/10</f>
        <v>16.466999999999999</v>
      </c>
    </row>
    <row r="58" spans="1:10" x14ac:dyDescent="0.35">
      <c r="A58" s="272" t="s">
        <v>125</v>
      </c>
      <c r="B58" s="266">
        <v>2035</v>
      </c>
      <c r="C58" s="274" t="s">
        <v>88</v>
      </c>
      <c r="D58" s="266" t="s">
        <v>3</v>
      </c>
      <c r="E58" s="266">
        <v>64</v>
      </c>
      <c r="F58" s="266" t="s">
        <v>90</v>
      </c>
      <c r="G58" s="96" t="s">
        <v>91</v>
      </c>
      <c r="H58" s="96" t="s">
        <v>1</v>
      </c>
      <c r="I58" s="206">
        <v>2202</v>
      </c>
      <c r="J58" s="206">
        <f>19231.33/10</f>
        <v>1923.1330000000003</v>
      </c>
    </row>
    <row r="59" spans="1:10" x14ac:dyDescent="0.35">
      <c r="A59" s="280"/>
      <c r="B59" s="279"/>
      <c r="C59" s="281"/>
      <c r="D59" s="279"/>
      <c r="E59" s="279"/>
      <c r="F59" s="279"/>
      <c r="G59" s="97" t="s">
        <v>94</v>
      </c>
      <c r="H59" s="97" t="s">
        <v>2</v>
      </c>
      <c r="I59" s="206">
        <v>856</v>
      </c>
      <c r="J59" s="206">
        <v>0</v>
      </c>
    </row>
    <row r="60" spans="1:10" x14ac:dyDescent="0.35">
      <c r="A60" s="280"/>
      <c r="B60" s="279"/>
      <c r="C60" s="281"/>
      <c r="D60" s="279"/>
      <c r="E60" s="279"/>
      <c r="F60" s="279"/>
      <c r="G60" s="98" t="s">
        <v>110</v>
      </c>
      <c r="H60" s="98" t="s">
        <v>2</v>
      </c>
      <c r="I60" s="206">
        <v>6574</v>
      </c>
      <c r="J60" s="206">
        <v>0</v>
      </c>
    </row>
    <row r="61" spans="1:10" x14ac:dyDescent="0.35">
      <c r="A61" s="280"/>
      <c r="B61" s="279"/>
      <c r="C61" s="281"/>
      <c r="D61" s="279"/>
      <c r="E61" s="279"/>
      <c r="F61" s="279"/>
      <c r="G61" s="103" t="s">
        <v>126</v>
      </c>
      <c r="H61" s="103" t="s">
        <v>2</v>
      </c>
      <c r="I61" s="206">
        <v>2443</v>
      </c>
      <c r="J61" s="206">
        <v>0</v>
      </c>
    </row>
    <row r="62" spans="1:10" x14ac:dyDescent="0.35">
      <c r="A62" s="273"/>
      <c r="B62" s="267"/>
      <c r="C62" s="275"/>
      <c r="D62" s="267"/>
      <c r="E62" s="267"/>
      <c r="F62" s="267"/>
      <c r="G62" s="103" t="s">
        <v>127</v>
      </c>
      <c r="H62" s="103" t="s">
        <v>2</v>
      </c>
      <c r="I62" s="206">
        <v>2000</v>
      </c>
      <c r="J62" s="206">
        <v>0</v>
      </c>
    </row>
    <row r="63" spans="1:10" x14ac:dyDescent="0.35">
      <c r="A63" s="268" t="s">
        <v>128</v>
      </c>
      <c r="B63" s="264">
        <v>2024</v>
      </c>
      <c r="C63" s="270" t="s">
        <v>96</v>
      </c>
      <c r="D63" s="264" t="s">
        <v>3</v>
      </c>
      <c r="E63" s="264">
        <v>9</v>
      </c>
      <c r="F63" s="264" t="s">
        <v>90</v>
      </c>
      <c r="G63" s="99" t="s">
        <v>91</v>
      </c>
      <c r="H63" s="99" t="s">
        <v>1</v>
      </c>
      <c r="I63" s="205">
        <v>13283</v>
      </c>
      <c r="J63" s="205">
        <f>5621/10</f>
        <v>562.1</v>
      </c>
    </row>
    <row r="64" spans="1:10" x14ac:dyDescent="0.35">
      <c r="A64" s="282"/>
      <c r="B64" s="283"/>
      <c r="C64" s="284"/>
      <c r="D64" s="283"/>
      <c r="E64" s="283"/>
      <c r="F64" s="283"/>
      <c r="G64" s="88" t="s">
        <v>94</v>
      </c>
      <c r="H64" s="88" t="s">
        <v>2</v>
      </c>
      <c r="I64" s="205">
        <v>1925</v>
      </c>
      <c r="J64" s="205">
        <v>0</v>
      </c>
    </row>
    <row r="65" spans="1:10" x14ac:dyDescent="0.35">
      <c r="A65" s="282"/>
      <c r="B65" s="283"/>
      <c r="C65" s="284"/>
      <c r="D65" s="283"/>
      <c r="E65" s="283"/>
      <c r="F65" s="283"/>
      <c r="G65" s="88" t="s">
        <v>110</v>
      </c>
      <c r="H65" s="88" t="s">
        <v>2</v>
      </c>
      <c r="I65" s="205">
        <v>0</v>
      </c>
      <c r="J65" s="205">
        <f>279.33/10</f>
        <v>27.933</v>
      </c>
    </row>
    <row r="66" spans="1:10" x14ac:dyDescent="0.35">
      <c r="A66" s="282"/>
      <c r="B66" s="283"/>
      <c r="C66" s="284"/>
      <c r="D66" s="283"/>
      <c r="E66" s="283"/>
      <c r="F66" s="283"/>
      <c r="G66" s="89" t="s">
        <v>126</v>
      </c>
      <c r="H66" s="89" t="s">
        <v>2</v>
      </c>
      <c r="I66" s="205">
        <v>4359</v>
      </c>
      <c r="J66" s="205">
        <v>0</v>
      </c>
    </row>
    <row r="67" spans="1:10" x14ac:dyDescent="0.35">
      <c r="A67" s="282"/>
      <c r="B67" s="283"/>
      <c r="C67" s="284"/>
      <c r="D67" s="283"/>
      <c r="E67" s="283"/>
      <c r="F67" s="283"/>
      <c r="G67" s="99" t="s">
        <v>127</v>
      </c>
      <c r="H67" s="99" t="s">
        <v>2</v>
      </c>
      <c r="I67" s="205">
        <v>4151</v>
      </c>
      <c r="J67" s="205">
        <v>0</v>
      </c>
    </row>
    <row r="68" spans="1:10" x14ac:dyDescent="0.35">
      <c r="A68" s="282"/>
      <c r="B68" s="283"/>
      <c r="C68" s="284"/>
      <c r="D68" s="283"/>
      <c r="E68" s="283"/>
      <c r="F68" s="283"/>
      <c r="G68" s="88" t="s">
        <v>129</v>
      </c>
      <c r="H68" s="88" t="s">
        <v>2</v>
      </c>
      <c r="I68" s="205">
        <v>2363</v>
      </c>
      <c r="J68" s="205">
        <v>0</v>
      </c>
    </row>
    <row r="69" spans="1:10" x14ac:dyDescent="0.35">
      <c r="A69" s="282"/>
      <c r="B69" s="283"/>
      <c r="C69" s="284"/>
      <c r="D69" s="283"/>
      <c r="E69" s="283"/>
      <c r="F69" s="283"/>
      <c r="G69" s="88" t="s">
        <v>130</v>
      </c>
      <c r="H69" s="88" t="s">
        <v>2</v>
      </c>
      <c r="I69" s="205">
        <v>1815</v>
      </c>
      <c r="J69" s="205">
        <v>0</v>
      </c>
    </row>
    <row r="70" spans="1:10" x14ac:dyDescent="0.35">
      <c r="A70" s="282"/>
      <c r="B70" s="283"/>
      <c r="C70" s="284"/>
      <c r="D70" s="283"/>
      <c r="E70" s="283"/>
      <c r="F70" s="283"/>
      <c r="G70" s="89" t="s">
        <v>131</v>
      </c>
      <c r="H70" s="89" t="s">
        <v>2</v>
      </c>
      <c r="I70" s="205">
        <v>3261</v>
      </c>
      <c r="J70" s="205">
        <v>0</v>
      </c>
    </row>
    <row r="71" spans="1:10" x14ac:dyDescent="0.35">
      <c r="A71" s="282"/>
      <c r="B71" s="283"/>
      <c r="C71" s="284"/>
      <c r="D71" s="283"/>
      <c r="E71" s="283"/>
      <c r="F71" s="283"/>
      <c r="G71" s="99" t="s">
        <v>132</v>
      </c>
      <c r="H71" s="99" t="s">
        <v>2</v>
      </c>
      <c r="I71" s="205">
        <v>2148</v>
      </c>
      <c r="J71" s="205">
        <v>0</v>
      </c>
    </row>
    <row r="72" spans="1:10" x14ac:dyDescent="0.35">
      <c r="A72" s="282"/>
      <c r="B72" s="283"/>
      <c r="C72" s="284"/>
      <c r="D72" s="283"/>
      <c r="E72" s="283"/>
      <c r="F72" s="283"/>
      <c r="G72" s="88" t="s">
        <v>133</v>
      </c>
      <c r="H72" s="88" t="s">
        <v>2</v>
      </c>
      <c r="I72" s="205">
        <v>4710</v>
      </c>
      <c r="J72" s="205">
        <v>0</v>
      </c>
    </row>
    <row r="73" spans="1:10" ht="24.75" customHeight="1" x14ac:dyDescent="0.35">
      <c r="A73" s="269"/>
      <c r="B73" s="265"/>
      <c r="C73" s="271"/>
      <c r="D73" s="265"/>
      <c r="E73" s="265"/>
      <c r="F73" s="265"/>
      <c r="G73" s="88" t="s">
        <v>134</v>
      </c>
      <c r="H73" s="88" t="s">
        <v>2</v>
      </c>
      <c r="I73" s="205">
        <v>1800</v>
      </c>
      <c r="J73" s="205">
        <v>0</v>
      </c>
    </row>
  </sheetData>
  <mergeCells count="90">
    <mergeCell ref="F63:F73"/>
    <mergeCell ref="A58:A62"/>
    <mergeCell ref="B58:B62"/>
    <mergeCell ref="C58:C62"/>
    <mergeCell ref="D58:D62"/>
    <mergeCell ref="E58:E62"/>
    <mergeCell ref="F58:F62"/>
    <mergeCell ref="A63:A73"/>
    <mergeCell ref="B63:B73"/>
    <mergeCell ref="C63:C73"/>
    <mergeCell ref="D63:D73"/>
    <mergeCell ref="E63:E73"/>
    <mergeCell ref="F55:F56"/>
    <mergeCell ref="A51:A54"/>
    <mergeCell ref="B51:B54"/>
    <mergeCell ref="C51:C54"/>
    <mergeCell ref="F52:F54"/>
    <mergeCell ref="D53:D54"/>
    <mergeCell ref="E53:E54"/>
    <mergeCell ref="A55:A57"/>
    <mergeCell ref="B55:B57"/>
    <mergeCell ref="C55:C57"/>
    <mergeCell ref="D55:D56"/>
    <mergeCell ref="E55:E56"/>
    <mergeCell ref="F49:F50"/>
    <mergeCell ref="A39:A44"/>
    <mergeCell ref="B39:B44"/>
    <mergeCell ref="C39:C44"/>
    <mergeCell ref="D39:D41"/>
    <mergeCell ref="E39:E41"/>
    <mergeCell ref="F39:F41"/>
    <mergeCell ref="A45:A50"/>
    <mergeCell ref="B45:B50"/>
    <mergeCell ref="C45:C50"/>
    <mergeCell ref="D49:D50"/>
    <mergeCell ref="E49:E50"/>
    <mergeCell ref="F37:F38"/>
    <mergeCell ref="A28:A30"/>
    <mergeCell ref="B28:B30"/>
    <mergeCell ref="C28:C30"/>
    <mergeCell ref="A31:A33"/>
    <mergeCell ref="B31:B33"/>
    <mergeCell ref="C31:C33"/>
    <mergeCell ref="A34:A38"/>
    <mergeCell ref="B34:B38"/>
    <mergeCell ref="C34:C38"/>
    <mergeCell ref="D37:D38"/>
    <mergeCell ref="E37:E38"/>
    <mergeCell ref="A22:A24"/>
    <mergeCell ref="B22:B24"/>
    <mergeCell ref="C22:C24"/>
    <mergeCell ref="A25:A27"/>
    <mergeCell ref="B25:B27"/>
    <mergeCell ref="C25:C27"/>
    <mergeCell ref="D19:D21"/>
    <mergeCell ref="E19:E21"/>
    <mergeCell ref="F19:F21"/>
    <mergeCell ref="A15:A16"/>
    <mergeCell ref="B15:B16"/>
    <mergeCell ref="C15:C16"/>
    <mergeCell ref="A17:A18"/>
    <mergeCell ref="B17:B18"/>
    <mergeCell ref="C17:C18"/>
    <mergeCell ref="A19:A21"/>
    <mergeCell ref="B19:B21"/>
    <mergeCell ref="C19:C21"/>
    <mergeCell ref="A11:A12"/>
    <mergeCell ref="B11:B12"/>
    <mergeCell ref="C11:C12"/>
    <mergeCell ref="A13:A14"/>
    <mergeCell ref="B13:B14"/>
    <mergeCell ref="C13:C14"/>
    <mergeCell ref="D5:D6"/>
    <mergeCell ref="E5:E6"/>
    <mergeCell ref="F5:F6"/>
    <mergeCell ref="A9:A10"/>
    <mergeCell ref="B9:B10"/>
    <mergeCell ref="C9:C10"/>
    <mergeCell ref="A5:A6"/>
    <mergeCell ref="B5:B6"/>
    <mergeCell ref="C5:C6"/>
    <mergeCell ref="A7:A8"/>
    <mergeCell ref="B7:B8"/>
    <mergeCell ref="C7:C8"/>
    <mergeCell ref="D9:D10"/>
    <mergeCell ref="E9:E10"/>
    <mergeCell ref="F9:F10"/>
    <mergeCell ref="F7:F8"/>
    <mergeCell ref="D7:D8"/>
    <mergeCell ref="E7:E8"/>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21891-2F1C-4C44-91B1-E60419F4866B}">
  <dimension ref="A1:G34"/>
  <sheetViews>
    <sheetView workbookViewId="0">
      <selection activeCell="M29" sqref="M29"/>
    </sheetView>
  </sheetViews>
  <sheetFormatPr defaultRowHeight="14.5" x14ac:dyDescent="0.35"/>
  <cols>
    <col min="1" max="1" width="21.81640625" customWidth="1"/>
    <col min="2" max="2" width="35.54296875" customWidth="1"/>
    <col min="3" max="3" width="15.7265625" customWidth="1"/>
    <col min="4" max="4" width="16.453125" customWidth="1"/>
    <col min="5" max="5" width="16.26953125" customWidth="1"/>
    <col min="6" max="6" width="17.81640625" customWidth="1"/>
  </cols>
  <sheetData>
    <row r="1" spans="1:6" ht="15" thickBot="1" x14ac:dyDescent="0.4">
      <c r="A1" s="175" t="s">
        <v>167</v>
      </c>
    </row>
    <row r="2" spans="1:6" ht="15" thickBot="1" x14ac:dyDescent="0.4">
      <c r="C2" s="292" t="s">
        <v>156</v>
      </c>
      <c r="D2" s="293"/>
      <c r="E2" s="293"/>
      <c r="F2" s="294"/>
    </row>
    <row r="3" spans="1:6" ht="73" thickBot="1" x14ac:dyDescent="0.4">
      <c r="A3" s="156" t="s">
        <v>31</v>
      </c>
      <c r="B3" s="157" t="s">
        <v>4</v>
      </c>
      <c r="C3" s="158" t="s">
        <v>5</v>
      </c>
      <c r="D3" s="159" t="s">
        <v>6</v>
      </c>
      <c r="E3" s="159" t="s">
        <v>157</v>
      </c>
      <c r="F3" s="160" t="s">
        <v>32</v>
      </c>
    </row>
    <row r="4" spans="1:6" x14ac:dyDescent="0.35">
      <c r="A4" s="295" t="s">
        <v>0</v>
      </c>
      <c r="B4" s="161" t="s">
        <v>158</v>
      </c>
      <c r="C4" s="162">
        <v>2.7167167948350876E-2</v>
      </c>
      <c r="D4" s="163">
        <v>3.3461592167390365E-3</v>
      </c>
      <c r="E4" s="163" t="s">
        <v>37</v>
      </c>
      <c r="F4" s="164">
        <v>2.0158221631828448E-2</v>
      </c>
    </row>
    <row r="5" spans="1:6" x14ac:dyDescent="0.35">
      <c r="A5" s="295"/>
      <c r="B5" s="161" t="s">
        <v>159</v>
      </c>
      <c r="C5" s="165">
        <v>2.7167167948350876E-2</v>
      </c>
      <c r="D5" s="166">
        <v>3.3461592167390365E-3</v>
      </c>
      <c r="E5" s="166" t="s">
        <v>37</v>
      </c>
      <c r="F5" s="167">
        <v>2.0158221631828448E-2</v>
      </c>
    </row>
    <row r="6" spans="1:6" x14ac:dyDescent="0.35">
      <c r="A6" s="295"/>
      <c r="B6" s="161" t="s">
        <v>160</v>
      </c>
      <c r="C6" s="165">
        <v>2.7167167948350876E-2</v>
      </c>
      <c r="D6" s="166">
        <v>3.3461592167390365E-3</v>
      </c>
      <c r="E6" s="166" t="s">
        <v>37</v>
      </c>
      <c r="F6" s="167">
        <v>2.0158221631828448E-2</v>
      </c>
    </row>
    <row r="7" spans="1:6" x14ac:dyDescent="0.35">
      <c r="A7" s="295"/>
      <c r="B7" s="161" t="s">
        <v>161</v>
      </c>
      <c r="C7" s="165">
        <v>6.9794941965012668E-3</v>
      </c>
      <c r="D7" s="166" t="s">
        <v>37</v>
      </c>
      <c r="E7" s="166" t="s">
        <v>37</v>
      </c>
      <c r="F7" s="167" t="s">
        <v>37</v>
      </c>
    </row>
    <row r="8" spans="1:6" x14ac:dyDescent="0.35">
      <c r="A8" s="295" t="s">
        <v>3</v>
      </c>
      <c r="B8" s="161" t="s">
        <v>162</v>
      </c>
      <c r="C8" s="165">
        <v>4.1956910067453085E-2</v>
      </c>
      <c r="D8" s="166">
        <v>3.3461592167390365E-3</v>
      </c>
      <c r="E8" s="166" t="s">
        <v>37</v>
      </c>
      <c r="F8" s="167">
        <v>4.1956910067453085E-2</v>
      </c>
    </row>
    <row r="9" spans="1:6" x14ac:dyDescent="0.35">
      <c r="A9" s="295"/>
      <c r="B9" s="161" t="s">
        <v>163</v>
      </c>
      <c r="C9" s="165">
        <v>8.2018745148516557E-3</v>
      </c>
      <c r="D9" s="166" t="s">
        <v>37</v>
      </c>
      <c r="E9" s="166" t="s">
        <v>37</v>
      </c>
      <c r="F9" s="167" t="s">
        <v>37</v>
      </c>
    </row>
    <row r="10" spans="1:6" x14ac:dyDescent="0.35">
      <c r="A10" s="296" t="s">
        <v>39</v>
      </c>
      <c r="B10" s="161" t="s">
        <v>40</v>
      </c>
      <c r="C10" s="168">
        <v>1.375462538884205E-2</v>
      </c>
      <c r="D10" s="169">
        <v>3.0119645504959511E-3</v>
      </c>
      <c r="E10" s="169">
        <v>2.739726027397213E-3</v>
      </c>
      <c r="F10" s="170">
        <v>1.2955654175046068E-2</v>
      </c>
    </row>
    <row r="11" spans="1:6" x14ac:dyDescent="0.35">
      <c r="A11" s="296"/>
      <c r="B11" s="161" t="s">
        <v>164</v>
      </c>
      <c r="C11" s="165">
        <v>1.7602198359134461E-2</v>
      </c>
      <c r="D11" s="166">
        <v>3.3182115969789166E-3</v>
      </c>
      <c r="E11" s="166">
        <v>2.7397260273972321E-3</v>
      </c>
      <c r="F11" s="167">
        <v>9.973899714759548E-3</v>
      </c>
    </row>
    <row r="12" spans="1:6" x14ac:dyDescent="0.35">
      <c r="A12" s="296"/>
      <c r="B12" s="161" t="s">
        <v>165</v>
      </c>
      <c r="C12" s="165">
        <v>9.0230142194099461E-3</v>
      </c>
      <c r="D12" s="166">
        <v>3.3705914772470462E-3</v>
      </c>
      <c r="E12" s="166">
        <v>2.7397260273972469E-3</v>
      </c>
      <c r="F12" s="167">
        <v>3.9724434283186661E-3</v>
      </c>
    </row>
    <row r="13" spans="1:6" x14ac:dyDescent="0.35">
      <c r="A13" s="296"/>
      <c r="B13" s="161" t="s">
        <v>41</v>
      </c>
      <c r="C13" s="165">
        <v>1.586976231026143E-2</v>
      </c>
      <c r="D13" s="166">
        <v>3.3815364625995729E-3</v>
      </c>
      <c r="E13" s="166">
        <v>2.733535007471628E-3</v>
      </c>
      <c r="F13" s="167">
        <v>8.9445160064565987E-3</v>
      </c>
    </row>
    <row r="14" spans="1:6" x14ac:dyDescent="0.35">
      <c r="A14" s="296"/>
      <c r="B14" s="161" t="s">
        <v>42</v>
      </c>
      <c r="C14" s="165">
        <v>1.3146307563853939E-2</v>
      </c>
      <c r="D14" s="166">
        <v>4.1872396806438474E-3</v>
      </c>
      <c r="E14" s="166" t="s">
        <v>37</v>
      </c>
      <c r="F14" s="167">
        <v>1.3015373688949542E-2</v>
      </c>
    </row>
    <row r="15" spans="1:6" x14ac:dyDescent="0.35">
      <c r="A15" s="296"/>
      <c r="B15" s="161" t="s">
        <v>43</v>
      </c>
      <c r="C15" s="168">
        <v>1.9208694396554992E-2</v>
      </c>
      <c r="D15" s="169" t="s">
        <v>37</v>
      </c>
      <c r="E15" s="169" t="s">
        <v>37</v>
      </c>
      <c r="F15" s="170">
        <v>1.9208694396554992E-2</v>
      </c>
    </row>
    <row r="16" spans="1:6" x14ac:dyDescent="0.35">
      <c r="A16" s="296" t="s">
        <v>33</v>
      </c>
      <c r="B16" s="161" t="s">
        <v>34</v>
      </c>
      <c r="C16" s="168">
        <v>1.6361516833439442E-2</v>
      </c>
      <c r="D16" s="169">
        <v>5.0312909245731853E-3</v>
      </c>
      <c r="E16" s="169">
        <v>3.554151446341918E-3</v>
      </c>
      <c r="F16" s="170">
        <v>1.5859996665915387E-2</v>
      </c>
    </row>
    <row r="17" spans="1:7" x14ac:dyDescent="0.35">
      <c r="A17" s="296"/>
      <c r="B17" s="161" t="s">
        <v>35</v>
      </c>
      <c r="C17" s="165">
        <v>7.2774118402533497E-3</v>
      </c>
      <c r="D17" s="166">
        <v>3.4594435027782834E-3</v>
      </c>
      <c r="E17" s="166">
        <v>2.739726027397239E-3</v>
      </c>
      <c r="F17" s="167">
        <v>6.6637787378796094E-3</v>
      </c>
    </row>
    <row r="18" spans="1:7" x14ac:dyDescent="0.35">
      <c r="A18" s="296"/>
      <c r="B18" s="161" t="s">
        <v>36</v>
      </c>
      <c r="C18" s="165">
        <v>1.3146307563853939E-2</v>
      </c>
      <c r="D18" s="166">
        <v>4.1872396806438474E-3</v>
      </c>
      <c r="E18" s="166" t="s">
        <v>37</v>
      </c>
      <c r="F18" s="167">
        <v>1.3015373688949542E-2</v>
      </c>
    </row>
    <row r="19" spans="1:7" x14ac:dyDescent="0.35">
      <c r="A19" s="296"/>
      <c r="B19" s="161" t="s">
        <v>38</v>
      </c>
      <c r="C19" s="165">
        <v>1.8812749558386722E-2</v>
      </c>
      <c r="D19" s="166" t="s">
        <v>37</v>
      </c>
      <c r="E19" s="166" t="s">
        <v>37</v>
      </c>
      <c r="F19" s="167">
        <v>1.8812749558386722E-2</v>
      </c>
    </row>
    <row r="20" spans="1:7" ht="15" thickBot="1" x14ac:dyDescent="0.4">
      <c r="A20" s="297"/>
      <c r="B20" s="171" t="s">
        <v>166</v>
      </c>
      <c r="C20" s="172">
        <v>2.4495202328812693E-2</v>
      </c>
      <c r="D20" s="173" t="s">
        <v>37</v>
      </c>
      <c r="E20" s="173" t="s">
        <v>37</v>
      </c>
      <c r="F20" s="174">
        <v>2.4495202328812693E-2</v>
      </c>
    </row>
    <row r="21" spans="1:7" ht="15.5" x14ac:dyDescent="0.35">
      <c r="C21" s="16"/>
      <c r="D21" s="16"/>
      <c r="E21" s="16"/>
      <c r="F21" s="16"/>
    </row>
    <row r="22" spans="1:7" ht="15.75" customHeight="1" x14ac:dyDescent="0.35">
      <c r="A22" s="291" t="s">
        <v>168</v>
      </c>
      <c r="B22" s="291"/>
      <c r="C22" s="291"/>
      <c r="D22" s="291"/>
      <c r="E22" s="291"/>
      <c r="F22" s="291"/>
      <c r="G22" s="291"/>
    </row>
    <row r="23" spans="1:7" x14ac:dyDescent="0.35">
      <c r="A23" s="291"/>
      <c r="B23" s="291"/>
      <c r="C23" s="291"/>
      <c r="D23" s="291"/>
      <c r="E23" s="291"/>
      <c r="F23" s="291"/>
      <c r="G23" s="291"/>
    </row>
    <row r="24" spans="1:7" x14ac:dyDescent="0.35">
      <c r="A24" s="291"/>
      <c r="B24" s="291"/>
      <c r="C24" s="291"/>
      <c r="D24" s="291"/>
      <c r="E24" s="291"/>
      <c r="F24" s="291"/>
      <c r="G24" s="291"/>
    </row>
    <row r="25" spans="1:7" x14ac:dyDescent="0.35">
      <c r="A25" s="291"/>
      <c r="B25" s="291"/>
      <c r="C25" s="291"/>
      <c r="D25" s="291"/>
      <c r="E25" s="291"/>
      <c r="F25" s="291"/>
      <c r="G25" s="291"/>
    </row>
    <row r="26" spans="1:7" x14ac:dyDescent="0.35">
      <c r="A26" s="291"/>
      <c r="B26" s="291"/>
      <c r="C26" s="291"/>
      <c r="D26" s="291"/>
      <c r="E26" s="291"/>
      <c r="F26" s="291"/>
      <c r="G26" s="291"/>
    </row>
    <row r="27" spans="1:7" x14ac:dyDescent="0.35">
      <c r="A27" s="291"/>
      <c r="B27" s="291"/>
      <c r="C27" s="291"/>
      <c r="D27" s="291"/>
      <c r="E27" s="291"/>
      <c r="F27" s="291"/>
      <c r="G27" s="291"/>
    </row>
    <row r="28" spans="1:7" x14ac:dyDescent="0.35">
      <c r="A28" s="291"/>
      <c r="B28" s="291"/>
      <c r="C28" s="291"/>
      <c r="D28" s="291"/>
      <c r="E28" s="291"/>
      <c r="F28" s="291"/>
      <c r="G28" s="291"/>
    </row>
    <row r="29" spans="1:7" x14ac:dyDescent="0.35">
      <c r="A29" s="291"/>
      <c r="B29" s="291"/>
      <c r="C29" s="291"/>
      <c r="D29" s="291"/>
      <c r="E29" s="291"/>
      <c r="F29" s="291"/>
      <c r="G29" s="291"/>
    </row>
    <row r="30" spans="1:7" x14ac:dyDescent="0.35">
      <c r="A30" s="291"/>
      <c r="B30" s="291"/>
      <c r="C30" s="291"/>
      <c r="D30" s="291"/>
      <c r="E30" s="291"/>
      <c r="F30" s="291"/>
      <c r="G30" s="291"/>
    </row>
    <row r="31" spans="1:7" x14ac:dyDescent="0.35">
      <c r="A31" s="291"/>
      <c r="B31" s="291"/>
      <c r="C31" s="291"/>
      <c r="D31" s="291"/>
      <c r="E31" s="291"/>
      <c r="F31" s="291"/>
      <c r="G31" s="291"/>
    </row>
    <row r="32" spans="1:7" x14ac:dyDescent="0.35">
      <c r="A32" s="291"/>
      <c r="B32" s="291"/>
      <c r="C32" s="291"/>
      <c r="D32" s="291"/>
      <c r="E32" s="291"/>
      <c r="F32" s="291"/>
      <c r="G32" s="291"/>
    </row>
    <row r="33" spans="1:7" x14ac:dyDescent="0.35">
      <c r="A33" s="291"/>
      <c r="B33" s="291"/>
      <c r="C33" s="291"/>
      <c r="D33" s="291"/>
      <c r="E33" s="291"/>
      <c r="F33" s="291"/>
      <c r="G33" s="291"/>
    </row>
    <row r="34" spans="1:7" x14ac:dyDescent="0.35">
      <c r="A34" s="291"/>
      <c r="B34" s="291"/>
      <c r="C34" s="291"/>
      <c r="D34" s="291"/>
      <c r="E34" s="291"/>
      <c r="F34" s="291"/>
      <c r="G34" s="291"/>
    </row>
  </sheetData>
  <mergeCells count="6">
    <mergeCell ref="A22:G34"/>
    <mergeCell ref="C2:F2"/>
    <mergeCell ref="A4:A7"/>
    <mergeCell ref="A8:A9"/>
    <mergeCell ref="A10:A15"/>
    <mergeCell ref="A16:A2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B7FCD-60CE-4BD0-BE86-E9312F2F9AE7}">
  <dimension ref="A2:B6"/>
  <sheetViews>
    <sheetView workbookViewId="0">
      <selection activeCell="B2" sqref="B2"/>
    </sheetView>
  </sheetViews>
  <sheetFormatPr defaultRowHeight="14.5" x14ac:dyDescent="0.35"/>
  <cols>
    <col min="1" max="1" width="18.26953125" customWidth="1"/>
    <col min="2" max="2" width="24.26953125" customWidth="1"/>
  </cols>
  <sheetData>
    <row r="2" spans="1:2" x14ac:dyDescent="0.35">
      <c r="A2" t="s">
        <v>45</v>
      </c>
      <c r="B2" t="s">
        <v>46</v>
      </c>
    </row>
    <row r="3" spans="1:2" x14ac:dyDescent="0.35">
      <c r="B3" t="s">
        <v>47</v>
      </c>
    </row>
    <row r="4" spans="1:2" x14ac:dyDescent="0.35">
      <c r="B4" t="s">
        <v>48</v>
      </c>
    </row>
    <row r="5" spans="1:2" x14ac:dyDescent="0.35">
      <c r="B5" t="s">
        <v>137</v>
      </c>
    </row>
    <row r="6" spans="1:2" x14ac:dyDescent="0.35">
      <c r="B6" t="s">
        <v>49</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4D6ECD19AEA1747967D4EE05AA3DDBB" ma:contentTypeVersion="11" ma:contentTypeDescription="Create a new document." ma:contentTypeScope="" ma:versionID="f10940459badb5924d7544ccaae3176a">
  <xsd:schema xmlns:xsd="http://www.w3.org/2001/XMLSchema" xmlns:xs="http://www.w3.org/2001/XMLSchema" xmlns:p="http://schemas.microsoft.com/office/2006/metadata/properties" xmlns:ns2="e54e9d69-8cdb-4579-b328-703e984eeff4" xmlns:ns3="68c54c30-50e3-4e73-8b3c-ce8b4e64f70a" targetNamespace="http://schemas.microsoft.com/office/2006/metadata/properties" ma:root="true" ma:fieldsID="c441279c9e25afa91712d4d776736d83" ns2:_="" ns3:_="">
    <xsd:import namespace="e54e9d69-8cdb-4579-b328-703e984eeff4"/>
    <xsd:import namespace="68c54c30-50e3-4e73-8b3c-ce8b4e64f70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4e9d69-8cdb-4579-b328-703e984eef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c54c30-50e3-4e73-8b3c-ce8b4e64f70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E6538E-1BD9-4B68-84C3-9B1BCC953767}">
  <ds:schemaRefs>
    <ds:schemaRef ds:uri="http://schemas.microsoft.com/sharepoint/v3/contenttype/forms"/>
  </ds:schemaRefs>
</ds:datastoreItem>
</file>

<file path=customXml/itemProps2.xml><?xml version="1.0" encoding="utf-8"?>
<ds:datastoreItem xmlns:ds="http://schemas.openxmlformats.org/officeDocument/2006/customXml" ds:itemID="{440D53EC-86A1-4E8E-9F55-95B461B7C5AF}">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purl.org/dc/elements/1.1/"/>
    <ds:schemaRef ds:uri="http://schemas.microsoft.com/office/2006/metadata/properties"/>
    <ds:schemaRef ds:uri="68c54c30-50e3-4e73-8b3c-ce8b4e64f70a"/>
    <ds:schemaRef ds:uri="e54e9d69-8cdb-4579-b328-703e984eeff4"/>
    <ds:schemaRef ds:uri="http://www.w3.org/XML/1998/namespace"/>
    <ds:schemaRef ds:uri="http://purl.org/dc/dcmitype/"/>
  </ds:schemaRefs>
</ds:datastoreItem>
</file>

<file path=customXml/itemProps3.xml><?xml version="1.0" encoding="utf-8"?>
<ds:datastoreItem xmlns:ds="http://schemas.openxmlformats.org/officeDocument/2006/customXml" ds:itemID="{6444B63C-50EF-4995-B0E3-D819B81F8E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4e9d69-8cdb-4579-b328-703e984eeff4"/>
    <ds:schemaRef ds:uri="68c54c30-50e3-4e73-8b3c-ce8b4e64f7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Summary</vt:lpstr>
      <vt:lpstr>NPA Details_Option A</vt:lpstr>
      <vt:lpstr>NPA Details_Option B</vt:lpstr>
      <vt:lpstr>MRP Project Summary</vt:lpstr>
      <vt:lpstr>Peak Load Shape Factors</vt:lpstr>
      <vt:lpstr>Workbook</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Madnick, Philip</dc:creator>
  <cp:lastModifiedBy>Silver, Joseph S.</cp:lastModifiedBy>
  <dcterms:created xsi:type="dcterms:W3CDTF">2021-05-07T17:10:24Z</dcterms:created>
  <dcterms:modified xsi:type="dcterms:W3CDTF">2021-07-09T19:16:26Z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490586b-6766-439a-826f-fa6da183971c_Enabled">
    <vt:lpwstr>true</vt:lpwstr>
  </property>
  <property fmtid="{D5CDD505-2E9C-101B-9397-08002B2CF9AE}" pid="3" name="MSIP_Label_6490586b-6766-439a-826f-fa6da183971c_SetDate">
    <vt:lpwstr>2021-05-07T17:41:50Z</vt:lpwstr>
  </property>
  <property fmtid="{D5CDD505-2E9C-101B-9397-08002B2CF9AE}" pid="4" name="MSIP_Label_6490586b-6766-439a-826f-fa6da183971c_Method">
    <vt:lpwstr>Standard</vt:lpwstr>
  </property>
  <property fmtid="{D5CDD505-2E9C-101B-9397-08002B2CF9AE}" pid="5" name="MSIP_Label_6490586b-6766-439a-826f-fa6da183971c_Name">
    <vt:lpwstr>General</vt:lpwstr>
  </property>
  <property fmtid="{D5CDD505-2E9C-101B-9397-08002B2CF9AE}" pid="6" name="MSIP_Label_6490586b-6766-439a-826f-fa6da183971c_SiteId">
    <vt:lpwstr>e9aef9b7-25ca-4518-a881-33e546773136</vt:lpwstr>
  </property>
  <property fmtid="{D5CDD505-2E9C-101B-9397-08002B2CF9AE}" pid="7" name="MSIP_Label_6490586b-6766-439a-826f-fa6da183971c_ActionId">
    <vt:lpwstr>79232b56-bdcc-4c27-abb1-000081ff5207</vt:lpwstr>
  </property>
  <property fmtid="{D5CDD505-2E9C-101B-9397-08002B2CF9AE}" pid="8" name="MSIP_Label_6490586b-6766-439a-826f-fa6da183971c_ContentBits">
    <vt:lpwstr>0</vt:lpwstr>
  </property>
  <property fmtid="{D5CDD505-2E9C-101B-9397-08002B2CF9AE}" pid="9" name="ContentTypeId">
    <vt:lpwstr>0x010100D4D6ECD19AEA1747967D4EE05AA3DDBB</vt:lpwstr>
  </property>
</Properties>
</file>