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onsolidatededison.sharepoint.com/sites/NPSTeam/Shared Documents/NPA gas project DEV (Q1 2021 sprint)/NPA Area Project RFP/"/>
    </mc:Choice>
  </mc:AlternateContent>
  <xr:revisionPtr revIDLastSave="1557" documentId="8_{624295B2-CC8C-4BAA-8547-D9FDF69A474D}" xr6:coauthVersionLast="46" xr6:coauthVersionMax="47" xr10:uidLastSave="{8D07F6FE-7FC8-4E70-AE07-2059F37BA8E2}"/>
  <bookViews>
    <workbookView xWindow="-120" yWindow="-120" windowWidth="19440" windowHeight="15000" xr2:uid="{CD5BA005-0CBE-4444-B0EA-AF50FF498ACD}"/>
  </bookViews>
  <sheets>
    <sheet name="Summary" sheetId="2" r:id="rId1"/>
    <sheet name="NPA Details" sheetId="1" r:id="rId2"/>
    <sheet name="Customer Segmentation" sheetId="5" r:id="rId3"/>
    <sheet name="Standard Customer Assumptions" sheetId="6" r:id="rId4"/>
    <sheet name="Peak Load Shape Factors" sheetId="3" r:id="rId5"/>
    <sheet name="Workbook" sheetId="4" state="hidden" r:id="rId6"/>
  </sheets>
  <definedNames>
    <definedName name="_xlnm._FilterDatabase" localSheetId="2" hidden="1">'Customer Segmentation'!#REF!</definedName>
    <definedName name="_xlnm.Print_Area" localSheetId="0">Summary!$A$1:$H$25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1" l="1"/>
  <c r="H9" i="1"/>
  <c r="Q9" i="1"/>
  <c r="O9" i="1"/>
  <c r="N9" i="1"/>
  <c r="M9" i="1"/>
  <c r="F9" i="1"/>
  <c r="N31" i="6" l="1"/>
  <c r="N24" i="6"/>
  <c r="N25" i="6"/>
  <c r="N27" i="6"/>
  <c r="N14" i="6"/>
  <c r="N9" i="6"/>
  <c r="N23" i="6" l="1"/>
  <c r="N28" i="6"/>
  <c r="N26" i="6"/>
  <c r="N15" i="6"/>
  <c r="N16" i="6"/>
  <c r="N18" i="6"/>
  <c r="N17" i="6"/>
  <c r="N29" i="6"/>
  <c r="N13" i="6"/>
  <c r="N12" i="6"/>
  <c r="N22" i="6"/>
  <c r="N21" i="6"/>
  <c r="N20" i="6"/>
  <c r="N19" i="6"/>
  <c r="N11" i="6"/>
  <c r="N10" i="6"/>
  <c r="D28" i="2" l="1"/>
  <c r="C28" i="2"/>
  <c r="B28" i="2"/>
  <c r="A28" i="2"/>
  <c r="P18" i="1"/>
  <c r="P17" i="1"/>
  <c r="P16" i="1"/>
  <c r="P15" i="1"/>
  <c r="P14" i="1"/>
  <c r="P13" i="1"/>
  <c r="P12" i="1"/>
  <c r="P11" i="1"/>
  <c r="P10" i="1"/>
  <c r="P9" i="1"/>
  <c r="G9" i="1"/>
</calcChain>
</file>

<file path=xl/sharedStrings.xml><?xml version="1.0" encoding="utf-8"?>
<sst xmlns="http://schemas.openxmlformats.org/spreadsheetml/2006/main" count="392" uniqueCount="226">
  <si>
    <t>General Instructions:</t>
  </si>
  <si>
    <t>Instructions for this Page:</t>
  </si>
  <si>
    <t>Respondent Information</t>
  </si>
  <si>
    <t>Company Name</t>
  </si>
  <si>
    <t>Contact Person Name</t>
  </si>
  <si>
    <t>Contact Person Number</t>
  </si>
  <si>
    <t>Contact Person Email</t>
  </si>
  <si>
    <t>Company Experience, years</t>
  </si>
  <si>
    <t xml:space="preserve">Limitations on Acceptable Proposals </t>
  </si>
  <si>
    <t xml:space="preserve">Will the proposed solution result in the following: </t>
  </si>
  <si>
    <t>Y/N</t>
  </si>
  <si>
    <t xml:space="preserve">Lead to significant shifts in end-use natural gas consumption to other fossil fuels, including #2, #4, or #6 fuel oil, diesel fuel, gasoline, or propane. 
</t>
  </si>
  <si>
    <t xml:space="preserve">Lead to significant increases in end-use carbon emissions. 
</t>
  </si>
  <si>
    <t xml:space="preserve">Meaningfully reduce the reliability of the natural gas supply to Con Edison customers. 
</t>
  </si>
  <si>
    <t>Require construction of new utility-sided gas transmission or distribution pipeline infrastructure.</t>
  </si>
  <si>
    <t>Require significant direct investments by the Respondent for facilities or services outside of the Con Edison service territory.</t>
  </si>
  <si>
    <t>Summary of Results</t>
  </si>
  <si>
    <t>Total NPA Implementation Cost</t>
  </si>
  <si>
    <t>Total NPA Program Funding Request</t>
  </si>
  <si>
    <t>Total 1st Year Measure &amp; Installation Cost</t>
  </si>
  <si>
    <t>Total Peak Demand</t>
  </si>
  <si>
    <t>Instructions:</t>
  </si>
  <si>
    <t>Measure &amp; Installation Costs</t>
  </si>
  <si>
    <t>General Measure Information</t>
  </si>
  <si>
    <t>Measure Benefits</t>
  </si>
  <si>
    <t>Customer Out-of-Pocket Cost</t>
  </si>
  <si>
    <r>
      <t>Incentive/Grant from 3</t>
    </r>
    <r>
      <rPr>
        <b/>
        <vertAlign val="superscript"/>
        <sz val="11"/>
        <color theme="1"/>
        <rFont val="Calibri"/>
        <family val="2"/>
        <scheme val="minor"/>
      </rPr>
      <t>rd</t>
    </r>
    <r>
      <rPr>
        <b/>
        <sz val="11"/>
        <color theme="1"/>
        <rFont val="Calibri"/>
        <family val="2"/>
        <scheme val="minor"/>
      </rPr>
      <t>-Party Program(s)</t>
    </r>
  </si>
  <si>
    <t>Incentive from Existing Con Edison Program(s)</t>
  </si>
  <si>
    <t>NPA Program Funding Request</t>
  </si>
  <si>
    <t>Additional Lifetime Measure &amp; Installation Cost(s)</t>
  </si>
  <si>
    <t>Measure Assumptions</t>
  </si>
  <si>
    <t>Technology Type</t>
  </si>
  <si>
    <t>Measure</t>
  </si>
  <si>
    <t>Effective Useful Life (EUL)</t>
  </si>
  <si>
    <t>Installation Timeline</t>
  </si>
  <si>
    <t>Annual Gas Energy Savings (Dth/yr)</t>
  </si>
  <si>
    <t>Gas Peak Day Demand Reduction (Dth/dy)</t>
  </si>
  <si>
    <t>Annual Electric Energy Savings (kWh/yr)</t>
  </si>
  <si>
    <t>Electric Peak Hour Demand Reduction (kW)</t>
  </si>
  <si>
    <t>Annual Oil Energy Savings (MMBtu/yr)</t>
  </si>
  <si>
    <t>Incentive from Con Edison NPA Program</t>
  </si>
  <si>
    <t>Implementation Fee from Con Edison NPA Program</t>
  </si>
  <si>
    <t>Lifetime Measure O&amp;M Cost</t>
  </si>
  <si>
    <t>Lifetime Measure Revenue Stream</t>
  </si>
  <si>
    <t>Select from drop down</t>
  </si>
  <si>
    <t>Enter measure/technology name</t>
  </si>
  <si>
    <t>Provide typical timeframe to complete installation (incl. time for permitting and procuring materials)</t>
  </si>
  <si>
    <t>Include incentive/grant amount currently being offered by an existing NYSERDA, NYC Mayors Office, Federal/State/City tax credits or Other non-Con Edison Program, if applicable.</t>
  </si>
  <si>
    <t>Include incentive amount currently being offered by an existing Con Edison Energy Efficiency, Clean Heat, Demand Response, or Other Program, if applicable.</t>
  </si>
  <si>
    <t>Include additional NPA incentive amount being requested from Con Edison as part of this RFP response.</t>
  </si>
  <si>
    <r>
      <rPr>
        <b/>
        <i/>
        <sz val="8"/>
        <color theme="1"/>
        <rFont val="Calibri"/>
        <family val="2"/>
        <scheme val="minor"/>
      </rPr>
      <t>Optional</t>
    </r>
    <r>
      <rPr>
        <i/>
        <sz val="8"/>
        <color theme="1"/>
        <rFont val="Calibri"/>
        <family val="2"/>
        <scheme val="minor"/>
      </rPr>
      <t>. Include all measure-related O&amp;M costs to be paid by the participating customer over the EUL of the measure. Do not include fuel costs.</t>
    </r>
  </si>
  <si>
    <r>
      <rPr>
        <b/>
        <i/>
        <sz val="8"/>
        <color theme="1"/>
        <rFont val="Calibri"/>
        <family val="2"/>
        <scheme val="minor"/>
      </rPr>
      <t>Optional</t>
    </r>
    <r>
      <rPr>
        <i/>
        <sz val="8"/>
        <color theme="1"/>
        <rFont val="Calibri"/>
        <family val="2"/>
        <scheme val="minor"/>
      </rPr>
      <t xml:space="preserve">. Include all measure-related revenue streams to be paid to the participating customer over the EUL of the measure (e.g utility DR program). </t>
    </r>
  </si>
  <si>
    <t>Electrification</t>
  </si>
  <si>
    <t>Ducted  Central Air-Source Heat Pump</t>
  </si>
  <si>
    <t>6 weeks</t>
  </si>
  <si>
    <t>NA</t>
  </si>
  <si>
    <t> </t>
  </si>
  <si>
    <t>Total​</t>
  </si>
  <si>
    <t>7,512​</t>
  </si>
  <si>
    <t>1,249,587​</t>
  </si>
  <si>
    <t>100%​</t>
  </si>
  <si>
    <t>Gas Peak Load Shape Factors</t>
  </si>
  <si>
    <t>Equipment End-Use Category</t>
  </si>
  <si>
    <t>Sector</t>
  </si>
  <si>
    <t>Customer Segment</t>
  </si>
  <si>
    <t>Space Heating</t>
  </si>
  <si>
    <t>Domestic Hot Water</t>
  </si>
  <si>
    <t>Interior Equipment (Cooking &amp; Laundry Appliances)</t>
  </si>
  <si>
    <t>Total Facility</t>
  </si>
  <si>
    <t>Residential</t>
  </si>
  <si>
    <t>Smart Thermostat Measure</t>
  </si>
  <si>
    <t>Multifamily</t>
  </si>
  <si>
    <t>Small Business</t>
  </si>
  <si>
    <t>Grocery</t>
  </si>
  <si>
    <t>Small Office</t>
  </si>
  <si>
    <t>Small Retail</t>
  </si>
  <si>
    <t>Commercial &amp; Industrial</t>
  </si>
  <si>
    <t>Hospital</t>
  </si>
  <si>
    <t>Large Office</t>
  </si>
  <si>
    <t>Large Retail</t>
  </si>
  <si>
    <r>
      <rPr>
        <b/>
        <sz val="12"/>
        <rFont val="Calibri"/>
        <family val="2"/>
        <scheme val="minor"/>
      </rPr>
      <t>The table above provides details on the Peak Load Shape Factors (PLSF) for Con Edison’s service territory</t>
    </r>
    <r>
      <rPr>
        <sz val="12"/>
        <rFont val="Calibri"/>
        <family val="2"/>
        <scheme val="minor"/>
      </rPr>
      <t xml:space="preserve"> broken down by customer segment. 
The PLSF is the summation of the hourly fractional gas loads for a prototypical building over a 24 hour period that coincides with the winter peak design day. A PLSF was computed for 17 different customer segments and 3 different equipment end-use categories using a TMY weather-modified version of the US DOE residential and commercial gas load shape curves.
Hourly load shapes were developed for each hour of the year (8,760 hours total). A load shape provides the hourly percentage of annual load for a specific end use, meaning that the sum of hourly fractions over one year will result in one therm of gas energy consumption. These load shapes leverage the United States Department of Energy (DOE) residential and commercial prototypical models, and are categorized by customer segment and equipment end-use type (i.e. total facility, heating, hot water, and interior equipment). From these load shapes, a peak load shape factor (PLSF) for winter peak periods was calculated.
</t>
    </r>
  </si>
  <si>
    <t>Type of Technology</t>
  </si>
  <si>
    <t>Energy Efficiency</t>
  </si>
  <si>
    <t>Demand Response</t>
  </si>
  <si>
    <t>Energy Storage</t>
  </si>
  <si>
    <t>Other</t>
  </si>
  <si>
    <t>Non-Pipeline Alternative Program Questionnaire: Targeted Area Load Reduction RFP Summary</t>
  </si>
  <si>
    <t xml:space="preserve">Respondent should use this workbook to input the itemized cost and benefit details associated with their response proposal to Con Edison's NPA Targeted Area Load Reduction RFP. 
Respondent should enter data into all required fields on this Summary page and the NPA Details page. 
Note that the actual Measure Benefits acquired by the Program will be a performance-based determination made by Con Edison's M&amp;V analysis, with consideration of the respondent's engineering estimates, on each specific NPA project.
Selected respondent(s) should expect to receive 2 types of payments from Con Edison during the term of their NPA contract:
1. Incentive payments at a variable $/measure item rate for each completed installation for a qualified customer. Rate will be determined based on the respondent's inputs in columns Q and V on the NPA Details page. Incentive payments are intended to cover all or a portion of the respondent's material and labor costs associated with the measure installations. (E.g. NPA incentive price for a Heat Recovery Ventilator would vary based on the size of the unit required to meet the scope of the project.)
2. Implementation payments at a fixed $/measure item rate for each completed installation for a qualified customer. Rate will be determined based on the respondent's input in column R on the NPA Details page. Implementation payments are intended to cover all the respondent's overhead and profit margin costs associated with the measure installations. (E.g. NPA implementation price for a Heat Recovery Ventilator would be set at a fixed $/customer rate.)
Note: Con Edison will examine the total NPA Program implementation cost per unit of load reduction as a key factor in determining the feasability of the respondent's proposed solution. Therefore, Respondents should optimize their proposed pricing by considering the potential scale and longevity of this NPA Program.
</t>
  </si>
  <si>
    <t>Non-Pipeline Alternative Program Questionnaire: Targeted Area Load Reduction RFP Details</t>
  </si>
  <si>
    <t xml:space="preserve">Enter customer segment type or identify a specific customer </t>
  </si>
  <si>
    <t>Small Multifamily</t>
  </si>
  <si>
    <t>Large Multifamily</t>
  </si>
  <si>
    <t>Vintage</t>
  </si>
  <si>
    <t># of Apartments</t>
  </si>
  <si>
    <t>DHW Demand (gpd)</t>
  </si>
  <si>
    <t>Location</t>
  </si>
  <si>
    <t>NYC</t>
  </si>
  <si>
    <t>Hot Water</t>
  </si>
  <si>
    <t>Standard Customer Assumptions</t>
  </si>
  <si>
    <t>Conditioned Square Footage</t>
  </si>
  <si>
    <t>Conditioned Floors</t>
  </si>
  <si>
    <t>Wall Construction R-value</t>
  </si>
  <si>
    <t>Roof Construction R-value</t>
  </si>
  <si>
    <t>Window Glazing U-value</t>
  </si>
  <si>
    <t>Existing Average (1979 - 2006)</t>
  </si>
  <si>
    <t>HVAC System (Heating/Cooling)</t>
  </si>
  <si>
    <t>Size (Btuh)</t>
  </si>
  <si>
    <t>Efficiency</t>
  </si>
  <si>
    <t>Thermostat Setpoints</t>
  </si>
  <si>
    <t>Duct/Pipe Insulation</t>
  </si>
  <si>
    <t>Uninsulated</t>
  </si>
  <si>
    <t>Infiltration</t>
  </si>
  <si>
    <t>0.5 ACH</t>
  </si>
  <si>
    <t>3.0 ACH</t>
  </si>
  <si>
    <t>EFLH</t>
  </si>
  <si>
    <t>Prior to 1979</t>
  </si>
  <si>
    <t>1.0 ACH</t>
  </si>
  <si>
    <t>54,000 / 48,000</t>
  </si>
  <si>
    <t>Et = 80%/ EER = 11.8</t>
  </si>
  <si>
    <t>Construction</t>
  </si>
  <si>
    <t>Assembly</t>
  </si>
  <si>
    <t>1970s</t>
  </si>
  <si>
    <t>Auto Repair</t>
  </si>
  <si>
    <t>Big Box Retail</t>
  </si>
  <si>
    <t>Community College</t>
  </si>
  <si>
    <t>Dormitory</t>
  </si>
  <si>
    <t>Elementary School</t>
  </si>
  <si>
    <t>Full-Service Restaurant</t>
  </si>
  <si>
    <t>Warehouse</t>
  </si>
  <si>
    <t xml:space="preserve">Occupied: 68°F/80°F 
Unoccupied: 63°F/85°F </t>
  </si>
  <si>
    <t>University</t>
  </si>
  <si>
    <t># of Buildings</t>
  </si>
  <si>
    <t xml:space="preserve">Occupied: 72°F/76°F 
Unoccupied: 67°F/81°F </t>
  </si>
  <si>
    <t>Single-Family</t>
  </si>
  <si>
    <t>Small Commercial</t>
  </si>
  <si>
    <t>Large Commercial</t>
  </si>
  <si>
    <t xml:space="preserve">Occupied: 72°F/76°F 
Unoccupied: 69°F/79°F </t>
  </si>
  <si>
    <t>Religious</t>
  </si>
  <si>
    <t xml:space="preserve">Occupied: 70°F/76°F 
Unoccupied: 64°F/82°F </t>
  </si>
  <si>
    <t>Warehouse - Refrigerated</t>
  </si>
  <si>
    <t>New Construction</t>
  </si>
  <si>
    <t>Motel</t>
  </si>
  <si>
    <t xml:space="preserve">Daytime: 72°F/76°F 
Night Setback: 67°F/81°F </t>
  </si>
  <si>
    <t xml:space="preserve">Occupied: 70°F/78°F 
Unoccupied: 67°F/81°F </t>
  </si>
  <si>
    <t xml:space="preserve">Occupied: 70°F/75°F 
Unoccupied: 67°F/81°F </t>
  </si>
  <si>
    <t xml:space="preserve">Occupied: 72°F/76°F 
Unoccupied: 67°F/78°F </t>
  </si>
  <si>
    <t>Hotel</t>
  </si>
  <si>
    <t>High School</t>
  </si>
  <si>
    <t xml:space="preserve">Occupied: 70°F/74°F 
Unoccupied: 65°F/79°F </t>
  </si>
  <si>
    <t>Fast-Food Restaurant</t>
  </si>
  <si>
    <t xml:space="preserve">Occupied: 72°F/77°F 
Unoccupied: 69°F/80°F </t>
  </si>
  <si>
    <t xml:space="preserve">Daytime: 70°F/75°F 
Night Setback: 70°F/78°F </t>
  </si>
  <si>
    <t xml:space="preserve">Daytime: 70°F/75°F 
Night Setback: 67°F/78°F </t>
  </si>
  <si>
    <t>Industrial (Light)</t>
  </si>
  <si>
    <t>867/649</t>
  </si>
  <si>
    <t>757/507</t>
  </si>
  <si>
    <t>526/793</t>
  </si>
  <si>
    <t>603/669</t>
  </si>
  <si>
    <t>1,910/426</t>
  </si>
  <si>
    <t>191/1,279</t>
  </si>
  <si>
    <t>813/645</t>
  </si>
  <si>
    <t>821/574</t>
  </si>
  <si>
    <t>714/549</t>
  </si>
  <si>
    <t>619/1,233</t>
  </si>
  <si>
    <t>840/394</t>
  </si>
  <si>
    <t>722/279</t>
  </si>
  <si>
    <t>431/955</t>
  </si>
  <si>
    <t>545/882</t>
  </si>
  <si>
    <t>452/400</t>
  </si>
  <si>
    <t>Packaged Single-Zone, No Economizer</t>
  </si>
  <si>
    <t>Et = 75%/ EER = 11.8</t>
  </si>
  <si>
    <t>System &amp; Distribution Type</t>
  </si>
  <si>
    <t>HW Boiler + Chiller, Fan Coil Terminals</t>
  </si>
  <si>
    <t>HW Boiler + Chiller, Packaged Single-Zone VAV</t>
  </si>
  <si>
    <t>Central Steam Boiler + Room AC</t>
  </si>
  <si>
    <t>Furnace + CAC, Packaged Single-Zone</t>
  </si>
  <si>
    <t>HW Boiler + Chiller, CAV</t>
  </si>
  <si>
    <t>Guest Rooms: PTACs
Corridors: HW Boiler + Chiller, Packaged Single-Zone VAV w/ Economizer</t>
  </si>
  <si>
    <t>PTACs</t>
  </si>
  <si>
    <t>684/690</t>
  </si>
  <si>
    <t>2,101/1,068</t>
  </si>
  <si>
    <t>2,034/720</t>
  </si>
  <si>
    <t>229/2,929</t>
  </si>
  <si>
    <t>1,077/1,424</t>
  </si>
  <si>
    <t>268/341</t>
  </si>
  <si>
    <t>465/800</t>
  </si>
  <si>
    <t>434/658</t>
  </si>
  <si>
    <t>Ec = 82%/ kW/Ton = 0.56</t>
  </si>
  <si>
    <t>Ec = 82%/ kW/Ton = 0.61</t>
  </si>
  <si>
    <t>Does the solution provide overall load reduction within the identified area?</t>
  </si>
  <si>
    <t xml:space="preserve">Respondent must breakout the detail from their RFP response proposal into itemized measures organized by customer segment type. For each measure respondent is required to enter all the requested benefit and cost detail. Only include measures that directly or indirectly impact natural-gas consuming equipment. Populate data in the beige-colored fields. </t>
  </si>
  <si>
    <t>Provide EUL (use TRM v8 Appendix P,  where applicable) or contracted length of measure</t>
  </si>
  <si>
    <t xml:space="preserve">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t>
  </si>
  <si>
    <t>Use the Peak Load Shape Factor multipliers provided on the Peak Load Shape Factor page. (note: Dth/dy = Dth/yr X PLSF)</t>
  </si>
  <si>
    <t>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and include both summer and winter benefits combined. Use negative value if the measure causes an increase in comsumption/demand.</t>
  </si>
  <si>
    <t xml:space="preserve">Only use this field for measures that impact dual-fuel equipment (e.g. natural gas + oil). Use computations from TRM v8 along with the provided generic input parameters on the Standard Customer Assumptions page. Field entry should clearly show the computation. Projects involving identified customers may use input parameters specific to the customer rather than the generic input parameters on the Standard Customer Assumptions page. For measure technologies that are not listed in the TRM please include a separate Excel workbook demonstrating the computation being used. </t>
  </si>
  <si>
    <t>Include cost component to be charged to the participating customer.</t>
  </si>
  <si>
    <t>Include all overhead fees for NPA Program operations being requested from Con Edison as part of this RFP response.</t>
  </si>
  <si>
    <t>Include assumed measure details (beyond any generic input parameters taken from the Standard Customer Assumptions page) that directly impact the benefits and costs.</t>
  </si>
  <si>
    <t>AFUE = 80% / SEER = 14.0</t>
  </si>
  <si>
    <t>-Single-family home, 2930 sq ft built in 1980
- Existing gas furnace (80% AFUE) + central AC (11.8 EER, 14 SEER) w/ adequate ductwork
- 4.5 ton ASHP system upgrade (15 EER,  20.7 EERseasonal, 22.3 SEER, 3.4 COP, 3.3 COPseasonal)
- upgrade to 200A electric distribution panel 
- annual full load heating hours = 867
- annual full load cooling hours = 649</t>
  </si>
  <si>
    <t>Customer Segmentation for Port Chester NPA</t>
  </si>
  <si>
    <t xml:space="preserve">Single-Family </t>
  </si>
  <si>
    <t>Boiler Energy Management Sytem Measure</t>
  </si>
  <si>
    <t>Large Multi-Family: Common Area</t>
  </si>
  <si>
    <t>Small Multi-Family: Common Area</t>
  </si>
  <si>
    <t>Small Multi-Family: Apartment</t>
  </si>
  <si>
    <t>Large Multi-Family: Apartment</t>
  </si>
  <si>
    <t>Please provide details requested below in all yellow cells. Row 28 will auto populate based on inputs from the NPA Details page.</t>
  </si>
  <si>
    <t>Use these generic input parameters when formulating the measure benefits for unidentified customers. These parameters are sourced from the TRM v8 Appendices A and G.</t>
  </si>
  <si>
    <t>Use ASHRAE 62.1 minimum CFM ventilation requirements</t>
  </si>
  <si>
    <t>Natural/Mechanical Ventilation</t>
  </si>
  <si>
    <t>Multi-Family: Apartment</t>
  </si>
  <si>
    <t>Multi-Family: Common Area</t>
  </si>
  <si>
    <t>Gas Account Type</t>
  </si>
  <si>
    <t>Number of Accounts</t>
  </si>
  <si>
    <t>% of Total Gas Consumption</t>
  </si>
  <si>
    <t>Annual Gas Consumption (Dth/yr)</t>
  </si>
  <si>
    <t xml:space="preserve">Heating </t>
  </si>
  <si>
    <t>Non-Heating</t>
  </si>
  <si>
    <t>Restaurant</t>
  </si>
  <si>
    <t>Misc/Entertainment</t>
  </si>
  <si>
    <t>Auto Repair / Transportation</t>
  </si>
  <si>
    <t>Education</t>
  </si>
  <si>
    <t>Warehouse / Industrial</t>
  </si>
  <si>
    <r>
      <t>~0%</t>
    </r>
    <r>
      <rPr>
        <sz val="8"/>
        <color theme="1"/>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</si>
</sst>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0.0"/>
    <numFmt numFmtId="166" formatCode="0.0"/>
    <numFmt numFmtId="171" formatCode="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2"/>
      <name val="Calibri"/>
      <family val="2"/>
      <scheme val="minor"/>
    </font>
    <font>
      <b/>
      <u/>
      <sz val="16"/>
      <color theme="0"/>
      <name val="Calibri"/>
      <family val="2"/>
      <scheme val="minor"/>
    </font>
    <font>
      <i/>
      <sz val="8"/>
      <color theme="1"/>
      <name val="Calibri"/>
      <family val="2"/>
      <scheme val="minor"/>
    </font>
    <font>
      <b/>
      <sz val="11"/>
      <name val="Calibri"/>
      <family val="2"/>
      <scheme val="minor"/>
    </font>
    <font>
      <b/>
      <vertAlign val="superscript"/>
      <sz val="11"/>
      <color theme="1"/>
      <name val="Calibri"/>
      <family val="2"/>
      <scheme val="minor"/>
    </font>
    <font>
      <b/>
      <sz val="10"/>
      <name val="Calibri"/>
      <family val="2"/>
      <scheme val="minor"/>
    </font>
    <font>
      <sz val="10"/>
      <name val="Calibri"/>
      <family val="2"/>
      <scheme val="minor"/>
    </font>
    <font>
      <b/>
      <sz val="12"/>
      <color theme="1"/>
      <name val="Calibri"/>
      <family val="2"/>
      <scheme val="minor"/>
    </font>
    <font>
      <i/>
      <sz val="10"/>
      <color theme="1"/>
      <name val="Calibri"/>
      <family val="2"/>
      <scheme val="minor"/>
    </font>
    <font>
      <b/>
      <i/>
      <sz val="8"/>
      <color theme="1"/>
      <name val="Calibri"/>
      <family val="2"/>
      <scheme val="minor"/>
    </font>
    <font>
      <sz val="13.5"/>
      <color rgb="FF000000"/>
      <name val="Times New Roman"/>
      <charset val="1"/>
    </font>
    <font>
      <b/>
      <sz val="11"/>
      <color rgb="FFFFFFFF"/>
      <name val="Calibri"/>
      <charset val="1"/>
    </font>
    <font>
      <i/>
      <sz val="8"/>
      <name val="Calibri"/>
      <family val="2"/>
      <scheme val="minor"/>
    </font>
    <font>
      <sz val="8"/>
      <name val="Calibri"/>
      <family val="2"/>
      <scheme val="minor"/>
    </font>
    <font>
      <sz val="11"/>
      <name val="Calibri"/>
      <family val="2"/>
      <scheme val="minor"/>
    </font>
    <font>
      <sz val="8"/>
      <color theme="1"/>
      <name val="Calibri"/>
      <family val="2"/>
      <scheme val="minor"/>
    </font>
  </fonts>
  <fills count="13">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medium">
        <color indexed="64"/>
      </bottom>
      <diagonal/>
    </border>
    <border>
      <left/>
      <right style="thin">
        <color rgb="FF00000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39">
    <xf numFmtId="0" fontId="0" fillId="0" borderId="0" xfId="0"/>
    <xf numFmtId="0" fontId="0" fillId="0" borderId="0" xfId="0" applyAlignment="1">
      <alignment horizontal="center"/>
    </xf>
    <xf numFmtId="0" fontId="0" fillId="2" borderId="0" xfId="0" applyFill="1"/>
    <xf numFmtId="0" fontId="5" fillId="0" borderId="0" xfId="0" applyFont="1"/>
    <xf numFmtId="0" fontId="6" fillId="0" borderId="0" xfId="0" applyFont="1"/>
    <xf numFmtId="0" fontId="7" fillId="0" borderId="0" xfId="0" applyFont="1" applyAlignment="1">
      <alignment wrapText="1"/>
    </xf>
    <xf numFmtId="0" fontId="7" fillId="0" borderId="0" xfId="0" applyFont="1" applyAlignment="1">
      <alignment horizontal="left" wrapText="1"/>
    </xf>
    <xf numFmtId="0" fontId="3" fillId="0" borderId="1" xfId="0" applyFont="1" applyBorder="1"/>
    <xf numFmtId="0" fontId="3" fillId="0" borderId="0" xfId="0" applyFont="1"/>
    <xf numFmtId="0" fontId="3" fillId="4" borderId="1" xfId="0" applyFont="1" applyFill="1" applyBorder="1" applyAlignment="1">
      <alignment horizontal="center"/>
    </xf>
    <xf numFmtId="0" fontId="8" fillId="0" borderId="0" xfId="0" applyFont="1"/>
    <xf numFmtId="0" fontId="0" fillId="0" borderId="0" xfId="0" applyAlignment="1">
      <alignment horizontal="left" vertical="top" wrapText="1" indent="2"/>
    </xf>
    <xf numFmtId="0" fontId="9" fillId="0" borderId="0" xfId="0" quotePrefix="1" applyFont="1" applyAlignment="1">
      <alignment horizontal="right"/>
    </xf>
    <xf numFmtId="0" fontId="0" fillId="0" borderId="0" xfId="0" applyAlignment="1">
      <alignment horizontal="right"/>
    </xf>
    <xf numFmtId="0" fontId="0" fillId="5" borderId="1" xfId="0" applyFill="1" applyBorder="1"/>
    <xf numFmtId="0" fontId="3" fillId="0" borderId="10" xfId="0" applyFont="1" applyBorder="1" applyAlignment="1">
      <alignment horizontal="center" wrapText="1"/>
    </xf>
    <xf numFmtId="0" fontId="0" fillId="5" borderId="10" xfId="0" applyFill="1" applyBorder="1"/>
    <xf numFmtId="0" fontId="0" fillId="5" borderId="14" xfId="0" applyFill="1" applyBorder="1"/>
    <xf numFmtId="0" fontId="0" fillId="5" borderId="15" xfId="0" applyFill="1" applyBorder="1"/>
    <xf numFmtId="0" fontId="3" fillId="0" borderId="5"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13" fillId="0" borderId="20" xfId="0" applyFont="1" applyBorder="1" applyAlignment="1">
      <alignment horizontal="center" vertical="center" wrapText="1"/>
    </xf>
    <xf numFmtId="0" fontId="0" fillId="5" borderId="24" xfId="0" applyFill="1" applyBorder="1"/>
    <xf numFmtId="0" fontId="0" fillId="5" borderId="25" xfId="0" applyFill="1" applyBorder="1"/>
    <xf numFmtId="0" fontId="0" fillId="5" borderId="5" xfId="0" applyFill="1" applyBorder="1"/>
    <xf numFmtId="164" fontId="0" fillId="5" borderId="1" xfId="0" applyNumberFormat="1" applyFill="1" applyBorder="1"/>
    <xf numFmtId="164" fontId="0" fillId="5" borderId="5" xfId="0" applyNumberFormat="1" applyFill="1" applyBorder="1"/>
    <xf numFmtId="164" fontId="0" fillId="5" borderId="7" xfId="0" applyNumberFormat="1" applyFill="1" applyBorder="1"/>
    <xf numFmtId="164" fontId="0" fillId="5" borderId="10" xfId="0" applyNumberFormat="1" applyFill="1" applyBorder="1"/>
    <xf numFmtId="164" fontId="0" fillId="5" borderId="11" xfId="0" applyNumberFormat="1" applyFill="1" applyBorder="1"/>
    <xf numFmtId="164" fontId="0" fillId="5" borderId="14" xfId="0" applyNumberFormat="1" applyFill="1" applyBorder="1"/>
    <xf numFmtId="164" fontId="0" fillId="5" borderId="16" xfId="0" applyNumberFormat="1" applyFill="1" applyBorder="1"/>
    <xf numFmtId="0" fontId="14" fillId="7" borderId="26" xfId="0" applyFont="1" applyFill="1" applyBorder="1" applyAlignment="1">
      <alignment horizontal="center"/>
    </xf>
    <xf numFmtId="0" fontId="13" fillId="0" borderId="27" xfId="0" applyFont="1" applyBorder="1" applyAlignment="1">
      <alignment horizontal="center" vertical="center" wrapText="1"/>
    </xf>
    <xf numFmtId="164" fontId="0" fillId="5" borderId="6" xfId="0" applyNumberFormat="1" applyFill="1" applyBorder="1"/>
    <xf numFmtId="164" fontId="0" fillId="7" borderId="7" xfId="0" applyNumberFormat="1" applyFill="1" applyBorder="1"/>
    <xf numFmtId="164" fontId="0" fillId="7" borderId="11" xfId="0" applyNumberFormat="1" applyFill="1" applyBorder="1"/>
    <xf numFmtId="164" fontId="0" fillId="5" borderId="15" xfId="0" applyNumberFormat="1" applyFill="1" applyBorder="1"/>
    <xf numFmtId="164" fontId="0" fillId="7" borderId="16" xfId="0" applyNumberFormat="1" applyFill="1" applyBorder="1"/>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0" fontId="0" fillId="2" borderId="31" xfId="0" applyFill="1" applyBorder="1" applyAlignment="1">
      <alignment horizontal="center"/>
    </xf>
    <xf numFmtId="0" fontId="13" fillId="0" borderId="30" xfId="0" applyFont="1" applyBorder="1" applyAlignment="1">
      <alignment horizontal="center" vertical="center" wrapText="1"/>
    </xf>
    <xf numFmtId="0" fontId="3" fillId="0" borderId="18" xfId="0" applyFont="1" applyBorder="1" applyAlignment="1">
      <alignment horizontal="center" wrapText="1"/>
    </xf>
    <xf numFmtId="0" fontId="0" fillId="2" borderId="23" xfId="0" applyFill="1" applyBorder="1"/>
    <xf numFmtId="0" fontId="13" fillId="0" borderId="16" xfId="0" applyFont="1" applyBorder="1" applyAlignment="1">
      <alignment horizontal="center" vertical="center" wrapText="1"/>
    </xf>
    <xf numFmtId="0" fontId="0" fillId="5" borderId="6" xfId="0" applyFill="1" applyBorder="1"/>
    <xf numFmtId="0" fontId="0" fillId="5" borderId="23" xfId="0" applyFill="1" applyBorder="1"/>
    <xf numFmtId="0" fontId="0" fillId="5" borderId="8" xfId="0" applyFill="1" applyBorder="1"/>
    <xf numFmtId="0" fontId="0" fillId="5" borderId="9" xfId="0" applyFill="1" applyBorder="1"/>
    <xf numFmtId="164" fontId="0" fillId="5" borderId="8" xfId="0" applyNumberFormat="1" applyFill="1" applyBorder="1"/>
    <xf numFmtId="164" fontId="0" fillId="5" borderId="9" xfId="0" applyNumberFormat="1" applyFill="1" applyBorder="1"/>
    <xf numFmtId="164" fontId="0" fillId="5" borderId="34" xfId="0" applyNumberFormat="1" applyFill="1" applyBorder="1"/>
    <xf numFmtId="0" fontId="0" fillId="5" borderId="35" xfId="0" applyFill="1" applyBorder="1"/>
    <xf numFmtId="3" fontId="0" fillId="5" borderId="6" xfId="0" applyNumberFormat="1" applyFill="1" applyBorder="1"/>
    <xf numFmtId="3" fontId="0" fillId="5" borderId="7" xfId="0" applyNumberFormat="1" applyFill="1" applyBorder="1"/>
    <xf numFmtId="3" fontId="0" fillId="5" borderId="1" xfId="0" applyNumberFormat="1" applyFill="1" applyBorder="1"/>
    <xf numFmtId="3" fontId="0" fillId="5" borderId="11" xfId="0" applyNumberFormat="1" applyFill="1" applyBorder="1"/>
    <xf numFmtId="3" fontId="0" fillId="5" borderId="9" xfId="0" applyNumberFormat="1" applyFill="1" applyBorder="1"/>
    <xf numFmtId="3" fontId="0" fillId="5" borderId="34" xfId="0" applyNumberFormat="1" applyFill="1" applyBorder="1"/>
    <xf numFmtId="3" fontId="0" fillId="5" borderId="15" xfId="0" applyNumberFormat="1" applyFill="1" applyBorder="1"/>
    <xf numFmtId="3" fontId="0" fillId="5" borderId="16" xfId="0" applyNumberFormat="1" applyFill="1" applyBorder="1"/>
    <xf numFmtId="3" fontId="0" fillId="5" borderId="5" xfId="0" applyNumberFormat="1" applyFill="1" applyBorder="1"/>
    <xf numFmtId="3" fontId="0" fillId="5" borderId="10" xfId="0" applyNumberFormat="1" applyFill="1" applyBorder="1"/>
    <xf numFmtId="165" fontId="0" fillId="5" borderId="6" xfId="0" applyNumberFormat="1" applyFill="1" applyBorder="1"/>
    <xf numFmtId="165" fontId="0" fillId="5" borderId="1" xfId="0" applyNumberFormat="1" applyFill="1" applyBorder="1"/>
    <xf numFmtId="165" fontId="0" fillId="5" borderId="22" xfId="0" applyNumberFormat="1" applyFill="1" applyBorder="1"/>
    <xf numFmtId="165" fontId="0" fillId="5" borderId="2" xfId="0" applyNumberFormat="1" applyFill="1" applyBorder="1"/>
    <xf numFmtId="0" fontId="14" fillId="0" borderId="1" xfId="0" applyFont="1" applyBorder="1" applyAlignment="1">
      <alignment horizontal="center" wrapText="1"/>
    </xf>
    <xf numFmtId="0" fontId="3" fillId="0" borderId="11" xfId="0" applyFont="1" applyBorder="1" applyAlignment="1">
      <alignment horizontal="center" wrapText="1"/>
    </xf>
    <xf numFmtId="0" fontId="3" fillId="9" borderId="22" xfId="0" applyFont="1" applyFill="1" applyBorder="1" applyAlignment="1">
      <alignment horizontal="center" vertical="center" wrapText="1"/>
    </xf>
    <xf numFmtId="10" fontId="0" fillId="0" borderId="1" xfId="1" applyNumberFormat="1" applyFont="1" applyFill="1" applyBorder="1" applyAlignment="1">
      <alignment horizontal="center"/>
    </xf>
    <xf numFmtId="10" fontId="0" fillId="0" borderId="11" xfId="1" applyNumberFormat="1" applyFont="1" applyFill="1" applyBorder="1" applyAlignment="1">
      <alignment horizontal="center"/>
    </xf>
    <xf numFmtId="10" fontId="0" fillId="0" borderId="1" xfId="1" applyNumberFormat="1" applyFont="1" applyBorder="1" applyAlignment="1">
      <alignment horizontal="center"/>
    </xf>
    <xf numFmtId="10" fontId="0" fillId="0" borderId="15" xfId="1" applyNumberFormat="1" applyFont="1" applyBorder="1" applyAlignment="1">
      <alignment horizontal="center"/>
    </xf>
    <xf numFmtId="0" fontId="13" fillId="11" borderId="39" xfId="0" applyFont="1" applyFill="1" applyBorder="1" applyAlignment="1">
      <alignment horizontal="center" vertical="center"/>
    </xf>
    <xf numFmtId="0" fontId="13" fillId="11" borderId="0" xfId="0" applyFont="1" applyFill="1" applyAlignment="1">
      <alignment horizontal="center" vertical="center" wrapText="1"/>
    </xf>
    <xf numFmtId="0" fontId="13" fillId="11" borderId="38" xfId="0" applyFont="1" applyFill="1" applyBorder="1" applyAlignment="1">
      <alignment horizontal="center" vertical="center" wrapText="1"/>
    </xf>
    <xf numFmtId="0" fontId="13" fillId="11" borderId="36" xfId="0" applyFont="1" applyFill="1" applyBorder="1" applyAlignment="1">
      <alignment horizontal="center" vertical="center" wrapText="1"/>
    </xf>
    <xf numFmtId="0" fontId="13" fillId="11" borderId="42" xfId="0" quotePrefix="1" applyFont="1" applyFill="1" applyBorder="1" applyAlignment="1">
      <alignment horizontal="left" vertical="center" wrapText="1"/>
    </xf>
    <xf numFmtId="166" fontId="13" fillId="11" borderId="36" xfId="0" applyNumberFormat="1" applyFont="1" applyFill="1" applyBorder="1" applyAlignment="1">
      <alignment horizontal="center" vertical="center" wrapText="1"/>
    </xf>
    <xf numFmtId="3" fontId="13" fillId="11" borderId="40" xfId="0" applyNumberFormat="1" applyFont="1" applyFill="1" applyBorder="1" applyAlignment="1">
      <alignment horizontal="center" vertical="center" wrapText="1"/>
    </xf>
    <xf numFmtId="164" fontId="13" fillId="11" borderId="39" xfId="0" applyNumberFormat="1" applyFont="1" applyFill="1" applyBorder="1" applyAlignment="1">
      <alignment horizontal="center" vertical="center" wrapText="1"/>
    </xf>
    <xf numFmtId="164" fontId="13" fillId="11" borderId="41" xfId="0" applyNumberFormat="1" applyFont="1" applyFill="1" applyBorder="1" applyAlignment="1">
      <alignment horizontal="center" vertical="center" wrapText="1"/>
    </xf>
    <xf numFmtId="164" fontId="13" fillId="11" borderId="36" xfId="0" applyNumberFormat="1" applyFont="1" applyFill="1" applyBorder="1" applyAlignment="1">
      <alignment horizontal="center" vertical="center" wrapText="1"/>
    </xf>
    <xf numFmtId="164" fontId="7" fillId="11" borderId="40" xfId="0" applyNumberFormat="1" applyFont="1" applyFill="1" applyBorder="1" applyAlignment="1">
      <alignment horizontal="center"/>
    </xf>
    <xf numFmtId="164" fontId="13" fillId="11" borderId="38" xfId="0" applyNumberFormat="1" applyFont="1" applyFill="1" applyBorder="1" applyAlignment="1">
      <alignment horizontal="center" vertical="center" wrapText="1"/>
    </xf>
    <xf numFmtId="0" fontId="7" fillId="0" borderId="0" xfId="0" applyFont="1" applyAlignment="1">
      <alignment horizontal="left" vertical="top" wrapText="1"/>
    </xf>
    <xf numFmtId="0" fontId="3" fillId="0" borderId="12" xfId="0" applyFont="1" applyBorder="1" applyAlignment="1">
      <alignment horizontal="center" wrapText="1"/>
    </xf>
    <xf numFmtId="0" fontId="14" fillId="0" borderId="13" xfId="0" applyFont="1" applyBorder="1" applyAlignment="1">
      <alignment horizontal="center" wrapText="1"/>
    </xf>
    <xf numFmtId="0" fontId="14" fillId="0" borderId="19" xfId="0" applyFont="1" applyBorder="1" applyAlignment="1">
      <alignment horizontal="center" wrapText="1"/>
    </xf>
    <xf numFmtId="0" fontId="8" fillId="0" borderId="0" xfId="0" applyFont="1" applyAlignment="1">
      <alignment horizontal="left" wrapText="1"/>
    </xf>
    <xf numFmtId="0" fontId="7" fillId="0" borderId="0" xfId="0" applyFont="1" applyAlignment="1">
      <alignment horizontal="left" vertical="center" wrapText="1"/>
    </xf>
    <xf numFmtId="0" fontId="0" fillId="3" borderId="1" xfId="0" applyFill="1" applyBorder="1" applyAlignment="1" applyProtection="1">
      <alignment horizontal="center" vertical="center"/>
      <protection locked="0"/>
    </xf>
    <xf numFmtId="0" fontId="13" fillId="0" borderId="29" xfId="0" applyFont="1" applyBorder="1" applyAlignment="1">
      <alignment horizontal="center" vertical="center" wrapText="1"/>
    </xf>
    <xf numFmtId="0" fontId="19" fillId="0" borderId="0" xfId="0" applyFont="1" applyAlignment="1">
      <alignment horizontal="left" vertical="top"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12" fillId="6" borderId="0" xfId="0" applyFont="1" applyFill="1" applyAlignment="1">
      <alignment horizontal="left"/>
    </xf>
    <xf numFmtId="0" fontId="13" fillId="11" borderId="47" xfId="0" applyFont="1" applyFill="1" applyBorder="1" applyAlignment="1">
      <alignment horizontal="center" vertical="center"/>
    </xf>
    <xf numFmtId="0" fontId="17" fillId="0" borderId="0" xfId="0" applyFont="1" applyAlignment="1">
      <alignment horizontal="center"/>
    </xf>
    <xf numFmtId="0" fontId="16" fillId="0" borderId="0" xfId="0" applyFont="1" applyAlignment="1">
      <alignment horizontal="center"/>
    </xf>
    <xf numFmtId="0" fontId="21" fillId="0" borderId="0" xfId="0" applyFont="1"/>
    <xf numFmtId="0" fontId="4" fillId="0" borderId="0" xfId="0" applyFont="1"/>
    <xf numFmtId="0" fontId="12" fillId="6" borderId="0" xfId="0" applyFont="1" applyFill="1" applyAlignment="1">
      <alignment horizontal="left"/>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0" fillId="0" borderId="0" xfId="0"/>
    <xf numFmtId="164" fontId="0" fillId="5" borderId="15" xfId="0" applyNumberFormat="1" applyFill="1" applyBorder="1"/>
    <xf numFmtId="3" fontId="0" fillId="5" borderId="9" xfId="0" applyNumberFormat="1" applyFill="1" applyBorder="1"/>
    <xf numFmtId="3" fontId="0" fillId="5" borderId="15" xfId="0" applyNumberFormat="1" applyFill="1" applyBorder="1"/>
    <xf numFmtId="165" fontId="0" fillId="5" borderId="17" xfId="0" applyNumberFormat="1" applyFill="1" applyBorder="1"/>
    <xf numFmtId="164" fontId="3" fillId="8" borderId="1" xfId="0" applyNumberFormat="1" applyFont="1" applyFill="1" applyBorder="1" applyAlignment="1">
      <alignment horizontal="center"/>
    </xf>
    <xf numFmtId="165" fontId="0" fillId="5" borderId="34" xfId="0" applyNumberFormat="1" applyFill="1" applyBorder="1"/>
    <xf numFmtId="0" fontId="18" fillId="4" borderId="1" xfId="0" applyFont="1" applyFill="1" applyBorder="1" applyAlignment="1">
      <alignment horizontal="center" vertical="center" wrapText="1"/>
    </xf>
    <xf numFmtId="3" fontId="0" fillId="5" borderId="8" xfId="0" applyNumberFormat="1" applyFill="1" applyBorder="1"/>
    <xf numFmtId="165" fontId="0" fillId="5" borderId="9" xfId="0" applyNumberFormat="1" applyFill="1" applyBorder="1"/>
    <xf numFmtId="3" fontId="0" fillId="5" borderId="14" xfId="0" applyNumberFormat="1" applyFill="1" applyBorder="1"/>
    <xf numFmtId="165" fontId="0" fillId="5" borderId="15" xfId="0" applyNumberFormat="1" applyFill="1" applyBorder="1"/>
    <xf numFmtId="165" fontId="0" fillId="5" borderId="21" xfId="0" applyNumberFormat="1" applyFill="1" applyBorder="1"/>
    <xf numFmtId="165" fontId="0" fillId="5" borderId="16" xfId="0" applyNumberFormat="1" applyFill="1" applyBorder="1"/>
    <xf numFmtId="165" fontId="0" fillId="5" borderId="7" xfId="0" applyNumberFormat="1" applyFill="1" applyBorder="1"/>
    <xf numFmtId="165" fontId="0" fillId="5" borderId="11" xfId="0" applyNumberFormat="1" applyFill="1" applyBorder="1"/>
    <xf numFmtId="0" fontId="18" fillId="4" borderId="1" xfId="0" applyFont="1" applyFill="1" applyBorder="1" applyAlignment="1">
      <alignment horizontal="center" vertical="center" wrapText="1"/>
    </xf>
    <xf numFmtId="165" fontId="3" fillId="8" borderId="1" xfId="0" applyNumberFormat="1" applyFont="1" applyFill="1" applyBorder="1" applyAlignment="1">
      <alignment horizontal="center"/>
    </xf>
    <xf numFmtId="0" fontId="0" fillId="0" borderId="0" xfId="0" applyFont="1"/>
    <xf numFmtId="0" fontId="0" fillId="0" borderId="1" xfId="0" applyBorder="1" applyAlignment="1">
      <alignment horizontal="center"/>
    </xf>
    <xf numFmtId="0" fontId="23" fillId="0" borderId="29"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2" borderId="1" xfId="0" applyFill="1" applyBorder="1" applyAlignment="1">
      <alignment horizontal="center"/>
    </xf>
    <xf numFmtId="3" fontId="25" fillId="0" borderId="1" xfId="0" applyNumberFormat="1" applyFont="1" applyBorder="1" applyAlignment="1">
      <alignment horizontal="center"/>
    </xf>
    <xf numFmtId="3" fontId="25" fillId="0" borderId="1" xfId="0" quotePrefix="1" applyNumberFormat="1" applyFont="1" applyBorder="1" applyAlignment="1">
      <alignment horizontal="center"/>
    </xf>
    <xf numFmtId="0" fontId="0" fillId="0" borderId="1" xfId="0" quotePrefix="1" applyBorder="1" applyAlignment="1">
      <alignment horizontal="center"/>
    </xf>
    <xf numFmtId="0" fontId="25" fillId="0" borderId="1" xfId="0" applyFont="1" applyBorder="1" applyAlignment="1">
      <alignment horizontal="center"/>
    </xf>
    <xf numFmtId="43" fontId="0" fillId="0" borderId="0" xfId="2" applyFont="1"/>
    <xf numFmtId="0" fontId="3" fillId="0" borderId="0" xfId="0" applyFont="1" applyBorder="1"/>
    <xf numFmtId="0" fontId="0" fillId="0" borderId="1" xfId="0" applyBorder="1" applyAlignment="1">
      <alignment horizontal="center"/>
    </xf>
    <xf numFmtId="0" fontId="0" fillId="2" borderId="1" xfId="0" applyFill="1" applyBorder="1" applyAlignment="1">
      <alignment horizontal="center" wrapText="1"/>
    </xf>
    <xf numFmtId="3" fontId="0" fillId="2" borderId="1" xfId="0" applyNumberFormat="1" applyFill="1" applyBorder="1" applyAlignment="1">
      <alignment horizontal="center"/>
    </xf>
    <xf numFmtId="1" fontId="13" fillId="11" borderId="39" xfId="0" applyNumberFormat="1" applyFont="1" applyFill="1" applyBorder="1" applyAlignment="1">
      <alignment horizontal="center" vertical="center" wrapText="1"/>
    </xf>
    <xf numFmtId="164" fontId="0" fillId="0" borderId="0" xfId="0" applyNumberFormat="1"/>
    <xf numFmtId="0" fontId="3" fillId="9" borderId="17" xfId="0" applyFont="1" applyFill="1" applyBorder="1" applyAlignment="1">
      <alignment horizontal="center" vertical="center" wrapText="1"/>
    </xf>
    <xf numFmtId="0" fontId="3" fillId="9" borderId="34" xfId="0" applyFont="1" applyFill="1" applyBorder="1" applyAlignment="1">
      <alignment horizontal="center" vertical="center" wrapText="1"/>
    </xf>
    <xf numFmtId="10" fontId="0" fillId="0" borderId="10" xfId="1" applyNumberFormat="1" applyFont="1" applyFill="1" applyBorder="1" applyAlignment="1">
      <alignment horizontal="center"/>
    </xf>
    <xf numFmtId="10" fontId="0" fillId="0" borderId="10" xfId="1" applyNumberFormat="1" applyFont="1" applyBorder="1" applyAlignment="1">
      <alignment horizontal="center"/>
    </xf>
    <xf numFmtId="10" fontId="0" fillId="0" borderId="14" xfId="1" applyNumberFormat="1" applyFont="1" applyBorder="1" applyAlignment="1">
      <alignment horizontal="center"/>
    </xf>
    <xf numFmtId="0" fontId="0" fillId="10" borderId="2" xfId="0" applyFill="1" applyBorder="1"/>
    <xf numFmtId="0" fontId="0" fillId="10" borderId="17" xfId="0" applyFill="1" applyBorder="1"/>
    <xf numFmtId="0" fontId="0" fillId="10" borderId="21" xfId="0" applyFill="1" applyBorder="1"/>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10" fontId="0" fillId="0" borderId="15" xfId="1" applyNumberFormat="1" applyFont="1" applyFill="1" applyBorder="1" applyAlignment="1">
      <alignment horizontal="center"/>
    </xf>
    <xf numFmtId="10" fontId="0" fillId="0" borderId="16" xfId="1" applyNumberFormat="1" applyFont="1" applyFill="1" applyBorder="1" applyAlignment="1">
      <alignment horizontal="center"/>
    </xf>
    <xf numFmtId="0" fontId="3" fillId="9" borderId="5" xfId="0" applyFont="1" applyFill="1" applyBorder="1" applyAlignment="1">
      <alignment horizontal="center"/>
    </xf>
    <xf numFmtId="0" fontId="3" fillId="9" borderId="6" xfId="0" applyFont="1" applyFill="1" applyBorder="1" applyAlignment="1">
      <alignment horizontal="center"/>
    </xf>
    <xf numFmtId="0" fontId="0" fillId="0" borderId="1" xfId="0" applyBorder="1" applyAlignment="1">
      <alignment horizontal="left" vertical="top" wrapText="1" indent="2"/>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0" fillId="3" borderId="1" xfId="0" applyFill="1" applyBorder="1" applyAlignment="1" applyProtection="1">
      <alignment horizontal="center" vertical="center"/>
      <protection locked="0"/>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7" fillId="0" borderId="0" xfId="0" applyFont="1" applyAlignment="1">
      <alignment horizontal="left" vertical="top" wrapText="1"/>
    </xf>
    <xf numFmtId="0" fontId="7" fillId="0" borderId="0" xfId="0" applyFont="1" applyAlignment="1">
      <alignment horizontal="left" vertical="center" wrapText="1"/>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3" fillId="7" borderId="43" xfId="0" applyFont="1" applyFill="1" applyBorder="1" applyAlignment="1">
      <alignment horizontal="center"/>
    </xf>
    <xf numFmtId="0" fontId="3" fillId="7" borderId="44" xfId="0" applyFont="1" applyFill="1" applyBorder="1" applyAlignment="1">
      <alignment horizontal="center"/>
    </xf>
    <xf numFmtId="0" fontId="3" fillId="7" borderId="45" xfId="0" applyFont="1" applyFill="1" applyBorder="1" applyAlignment="1">
      <alignment horizontal="center"/>
    </xf>
    <xf numFmtId="0" fontId="3" fillId="0" borderId="52" xfId="0" applyFont="1" applyBorder="1" applyAlignment="1">
      <alignment horizontal="center" wrapText="1"/>
    </xf>
    <xf numFmtId="0" fontId="3" fillId="0" borderId="2" xfId="0" applyFont="1" applyBorder="1" applyAlignment="1">
      <alignment horizontal="center" wrapText="1"/>
    </xf>
    <xf numFmtId="0" fontId="3" fillId="0" borderId="50" xfId="0" applyFont="1" applyBorder="1" applyAlignment="1">
      <alignment horizontal="center" wrapText="1"/>
    </xf>
    <xf numFmtId="0" fontId="3" fillId="0" borderId="53" xfId="0" applyFont="1" applyBorder="1" applyAlignment="1">
      <alignment horizontal="center" wrapText="1"/>
    </xf>
    <xf numFmtId="0" fontId="19" fillId="0" borderId="0" xfId="0" applyFont="1" applyAlignment="1">
      <alignment horizontal="left" vertical="top" wrapText="1"/>
    </xf>
    <xf numFmtId="0" fontId="13" fillId="0" borderId="21" xfId="0" applyFont="1" applyBorder="1" applyAlignment="1">
      <alignment horizontal="center" vertical="center" wrapText="1"/>
    </xf>
    <xf numFmtId="0" fontId="13" fillId="0" borderId="37" xfId="0" applyFont="1" applyBorder="1" applyAlignment="1">
      <alignment horizontal="center" vertical="center" wrapText="1"/>
    </xf>
    <xf numFmtId="0" fontId="2" fillId="6" borderId="48" xfId="0" applyFont="1" applyFill="1" applyBorder="1" applyAlignment="1">
      <alignment horizontal="center"/>
    </xf>
    <xf numFmtId="0" fontId="2" fillId="6" borderId="33" xfId="0" applyFont="1" applyFill="1" applyBorder="1" applyAlignment="1">
      <alignment horizontal="center"/>
    </xf>
    <xf numFmtId="0" fontId="2" fillId="6" borderId="49" xfId="0" applyFont="1" applyFill="1" applyBorder="1" applyAlignment="1">
      <alignment horizontal="center"/>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52" xfId="0" applyFont="1" applyBorder="1" applyAlignment="1">
      <alignment horizontal="center"/>
    </xf>
    <xf numFmtId="0" fontId="3" fillId="0" borderId="51" xfId="0" applyFont="1" applyBorder="1" applyAlignment="1">
      <alignment horizontal="center"/>
    </xf>
    <xf numFmtId="0" fontId="2" fillId="6" borderId="43" xfId="0" applyFont="1" applyFill="1" applyBorder="1" applyAlignment="1">
      <alignment horizontal="center" wrapText="1"/>
    </xf>
    <xf numFmtId="0" fontId="2" fillId="6" borderId="44" xfId="0" applyFont="1" applyFill="1" applyBorder="1" applyAlignment="1">
      <alignment horizontal="center" wrapText="1"/>
    </xf>
    <xf numFmtId="0" fontId="2" fillId="6" borderId="45" xfId="0" applyFont="1" applyFill="1" applyBorder="1" applyAlignment="1">
      <alignment horizontal="center" wrapText="1"/>
    </xf>
    <xf numFmtId="0" fontId="7" fillId="0" borderId="0" xfId="0" applyFont="1" applyAlignment="1">
      <alignment horizontal="left" wrapText="1"/>
    </xf>
    <xf numFmtId="0" fontId="0" fillId="0" borderId="9"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12" xfId="0" applyFill="1" applyBorder="1" applyAlignment="1">
      <alignment horizontal="center" vertical="center" wrapText="1"/>
    </xf>
    <xf numFmtId="0" fontId="10" fillId="0" borderId="0" xfId="0" applyFont="1" applyAlignment="1">
      <alignment horizontal="left" vertical="top" wrapText="1"/>
    </xf>
    <xf numFmtId="0" fontId="3" fillId="9" borderId="5" xfId="0" applyFont="1" applyFill="1" applyBorder="1" applyAlignment="1">
      <alignment horizontal="center"/>
    </xf>
    <xf numFmtId="0" fontId="3" fillId="9" borderId="6" xfId="0" applyFont="1" applyFill="1" applyBorder="1" applyAlignment="1">
      <alignment horizontal="center"/>
    </xf>
    <xf numFmtId="0" fontId="3" fillId="9" borderId="22" xfId="0" applyFont="1" applyFill="1" applyBorder="1" applyAlignment="1">
      <alignment horizontal="center"/>
    </xf>
    <xf numFmtId="0" fontId="3" fillId="9" borderId="7" xfId="0" applyFont="1" applyFill="1" applyBorder="1" applyAlignment="1">
      <alignment horizontal="center"/>
    </xf>
    <xf numFmtId="0" fontId="3" fillId="9" borderId="10" xfId="0" applyFont="1" applyFill="1" applyBorder="1" applyAlignment="1">
      <alignment horizontal="center" vertical="center"/>
    </xf>
    <xf numFmtId="0" fontId="3" fillId="9"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2" borderId="1" xfId="0"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xf numFmtId="0" fontId="3" fillId="2" borderId="1" xfId="0" applyFont="1" applyFill="1" applyBorder="1" applyAlignment="1">
      <alignment horizontal="left" vertical="center"/>
    </xf>
    <xf numFmtId="0" fontId="3" fillId="9" borderId="5" xfId="0" applyFont="1" applyFill="1" applyBorder="1" applyAlignment="1">
      <alignment horizontal="center" vertical="center"/>
    </xf>
    <xf numFmtId="0" fontId="0" fillId="8" borderId="1" xfId="0" applyFill="1" applyBorder="1"/>
    <xf numFmtId="0" fontId="0" fillId="8" borderId="1" xfId="0" applyFill="1" applyBorder="1" applyAlignment="1">
      <alignment horizontal="left" vertical="center"/>
    </xf>
    <xf numFmtId="0" fontId="0" fillId="10" borderId="1" xfId="0" applyFill="1" applyBorder="1" applyAlignment="1">
      <alignment horizontal="left" vertical="center"/>
    </xf>
    <xf numFmtId="0" fontId="3" fillId="9" borderId="6" xfId="0" applyFont="1" applyFill="1" applyBorder="1" applyAlignment="1">
      <alignment horizontal="center" vertical="center" wrapText="1"/>
    </xf>
    <xf numFmtId="0" fontId="0" fillId="10" borderId="15" xfId="0" applyFill="1" applyBorder="1" applyAlignment="1">
      <alignment horizontal="left" vertical="center"/>
    </xf>
    <xf numFmtId="0" fontId="0" fillId="0" borderId="1" xfId="0" applyFont="1" applyBorder="1"/>
    <xf numFmtId="0" fontId="0" fillId="0" borderId="2" xfId="0" applyBorder="1"/>
    <xf numFmtId="0" fontId="0" fillId="0" borderId="21" xfId="0" applyBorder="1"/>
    <xf numFmtId="0" fontId="3" fillId="9" borderId="54" xfId="0" applyFont="1" applyFill="1" applyBorder="1" applyAlignment="1">
      <alignment horizontal="center"/>
    </xf>
    <xf numFmtId="0" fontId="3" fillId="9" borderId="54" xfId="0" applyFont="1" applyFill="1" applyBorder="1" applyAlignment="1">
      <alignment horizontal="center" wrapText="1"/>
    </xf>
    <xf numFmtId="0" fontId="3" fillId="9" borderId="55" xfId="0" applyFont="1" applyFill="1" applyBorder="1" applyAlignment="1">
      <alignment horizontal="center" wrapText="1"/>
    </xf>
    <xf numFmtId="0" fontId="22" fillId="12" borderId="29" xfId="0" applyFont="1" applyFill="1" applyBorder="1" applyAlignment="1">
      <alignment horizontal="center"/>
    </xf>
    <xf numFmtId="0" fontId="22" fillId="12" borderId="30" xfId="0" applyFont="1" applyFill="1" applyBorder="1" applyAlignment="1">
      <alignment horizontal="center"/>
    </xf>
    <xf numFmtId="3" fontId="0" fillId="0" borderId="1" xfId="0" applyNumberFormat="1" applyFont="1" applyBorder="1" applyAlignment="1">
      <alignment vertical="center" wrapText="1"/>
    </xf>
    <xf numFmtId="0" fontId="0" fillId="0" borderId="1" xfId="0" applyFont="1" applyBorder="1" applyAlignment="1">
      <alignment vertical="center" wrapText="1"/>
    </xf>
    <xf numFmtId="0" fontId="22" fillId="12" borderId="28" xfId="0" applyFont="1" applyFill="1" applyBorder="1" applyAlignment="1">
      <alignment horizontal="right"/>
    </xf>
    <xf numFmtId="0" fontId="0" fillId="0" borderId="15" xfId="0" applyFont="1" applyBorder="1" applyAlignment="1">
      <alignment vertical="center" wrapText="1"/>
    </xf>
    <xf numFmtId="3" fontId="0" fillId="0" borderId="15" xfId="0" applyNumberFormat="1" applyFont="1" applyBorder="1" applyAlignment="1">
      <alignment vertical="center" wrapText="1"/>
    </xf>
    <xf numFmtId="171" fontId="0" fillId="0" borderId="11" xfId="0" applyNumberFormat="1" applyFont="1" applyBorder="1" applyAlignment="1">
      <alignment vertical="center" wrapText="1"/>
    </xf>
    <xf numFmtId="171" fontId="0" fillId="0" borderId="11" xfId="0" applyNumberFormat="1" applyFont="1" applyBorder="1"/>
    <xf numFmtId="171" fontId="0" fillId="0" borderId="11" xfId="0" applyNumberFormat="1" applyFont="1" applyBorder="1" applyAlignment="1">
      <alignment horizontal="right" vertical="center" wrapText="1"/>
    </xf>
    <xf numFmtId="171" fontId="0" fillId="0" borderId="16" xfId="0" applyNumberFormat="1" applyFont="1" applyBorder="1" applyAlignment="1">
      <alignment vertical="center" wrapText="1"/>
    </xf>
  </cellXfs>
  <cellStyles count="3">
    <cellStyle name="Comma" xfId="2" builtinId="3"/>
    <cellStyle name="Normal" xfId="0" builtinId="0"/>
    <cellStyle name="Percent" xfId="1" builtinId="5"/>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2EBA-A53B-4071-9C53-DD14FC435085}">
  <sheetPr>
    <tabColor rgb="FF92D050"/>
    <pageSetUpPr fitToPage="1"/>
  </sheetPr>
  <dimension ref="A1:AO201"/>
  <sheetViews>
    <sheetView showGridLines="0" tabSelected="1" zoomScale="80" zoomScaleNormal="80" zoomScaleSheetLayoutView="90" workbookViewId="0">
      <selection activeCell="D27" sqref="D27"/>
    </sheetView>
  </sheetViews>
  <sheetFormatPr defaultRowHeight="15" x14ac:dyDescent="0.25"/>
  <cols>
    <col min="1" max="1" width="26.85546875" customWidth="1"/>
    <col min="2" max="2" width="23" customWidth="1"/>
    <col min="3" max="3" width="22" customWidth="1"/>
    <col min="4" max="4" width="23" customWidth="1"/>
    <col min="5" max="6" width="22" customWidth="1"/>
    <col min="7" max="7" width="22.85546875" customWidth="1"/>
    <col min="8" max="8" width="15.5703125" customWidth="1"/>
    <col min="9" max="41" width="9.140625" style="2"/>
  </cols>
  <sheetData>
    <row r="1" spans="1:8" ht="18.75" x14ac:dyDescent="0.3">
      <c r="A1" s="107" t="s">
        <v>86</v>
      </c>
    </row>
    <row r="2" spans="1:8" ht="12" customHeight="1" x14ac:dyDescent="0.3">
      <c r="A2" s="3"/>
    </row>
    <row r="3" spans="1:8" x14ac:dyDescent="0.25">
      <c r="A3" s="4" t="s">
        <v>0</v>
      </c>
    </row>
    <row r="4" spans="1:8" ht="408.75" customHeight="1" x14ac:dyDescent="0.25">
      <c r="A4" s="169" t="s">
        <v>87</v>
      </c>
      <c r="B4" s="169"/>
      <c r="C4" s="169"/>
      <c r="D4" s="169"/>
      <c r="E4" s="91"/>
      <c r="F4" s="91"/>
      <c r="G4" s="91"/>
      <c r="H4" s="5"/>
    </row>
    <row r="5" spans="1:8" ht="25.9" customHeight="1" x14ac:dyDescent="0.25">
      <c r="A5" s="4" t="s">
        <v>1</v>
      </c>
      <c r="B5" s="91"/>
      <c r="C5" s="91"/>
      <c r="D5" s="91"/>
      <c r="E5" s="91"/>
      <c r="F5" s="91"/>
      <c r="G5" s="91"/>
      <c r="H5" s="5"/>
    </row>
    <row r="6" spans="1:8" ht="34.5" customHeight="1" x14ac:dyDescent="0.25">
      <c r="A6" s="170" t="s">
        <v>208</v>
      </c>
      <c r="B6" s="170"/>
      <c r="C6" s="170"/>
      <c r="D6" s="6"/>
      <c r="E6" s="6"/>
      <c r="F6" s="6"/>
      <c r="G6" s="6"/>
      <c r="H6" s="5"/>
    </row>
    <row r="7" spans="1:8" ht="13.15" customHeight="1" x14ac:dyDescent="0.25">
      <c r="A7" s="96"/>
      <c r="B7" s="96"/>
      <c r="C7" s="96"/>
      <c r="D7" s="6"/>
      <c r="E7" s="6"/>
      <c r="F7" s="6"/>
      <c r="G7" s="6"/>
      <c r="H7" s="5"/>
    </row>
    <row r="8" spans="1:8" ht="18.600000000000001" customHeight="1" x14ac:dyDescent="0.3">
      <c r="A8" s="3" t="s">
        <v>2</v>
      </c>
      <c r="H8" s="5"/>
    </row>
    <row r="9" spans="1:8" ht="15" customHeight="1" x14ac:dyDescent="0.25">
      <c r="A9" s="7" t="s">
        <v>3</v>
      </c>
      <c r="B9" s="165"/>
      <c r="C9" s="165"/>
      <c r="D9" s="165"/>
      <c r="H9" s="5"/>
    </row>
    <row r="10" spans="1:8" ht="15" customHeight="1" x14ac:dyDescent="0.25">
      <c r="A10" s="7" t="s">
        <v>4</v>
      </c>
      <c r="B10" s="165"/>
      <c r="C10" s="165"/>
      <c r="D10" s="165"/>
      <c r="H10" s="5"/>
    </row>
    <row r="11" spans="1:8" ht="15" customHeight="1" x14ac:dyDescent="0.25">
      <c r="A11" s="7" t="s">
        <v>5</v>
      </c>
      <c r="B11" s="171"/>
      <c r="C11" s="172"/>
      <c r="D11" s="173"/>
      <c r="H11" s="5"/>
    </row>
    <row r="12" spans="1:8" ht="15" customHeight="1" x14ac:dyDescent="0.25">
      <c r="A12" s="7" t="s">
        <v>6</v>
      </c>
      <c r="B12" s="165"/>
      <c r="C12" s="165"/>
      <c r="D12" s="165"/>
      <c r="H12" s="5"/>
    </row>
    <row r="13" spans="1:8" ht="15" customHeight="1" x14ac:dyDescent="0.25">
      <c r="A13" s="8"/>
      <c r="B13" s="1"/>
      <c r="C13" s="1"/>
      <c r="D13" s="1"/>
      <c r="H13" s="5"/>
    </row>
    <row r="14" spans="1:8" ht="15" customHeight="1" x14ac:dyDescent="0.25">
      <c r="A14" s="7" t="s">
        <v>7</v>
      </c>
      <c r="B14" s="165"/>
      <c r="C14" s="165"/>
      <c r="D14" s="165"/>
      <c r="H14" s="5"/>
    </row>
    <row r="15" spans="1:8" ht="15" customHeight="1" x14ac:dyDescent="0.25">
      <c r="A15" s="6"/>
      <c r="B15" s="6"/>
      <c r="C15" s="6"/>
      <c r="D15" s="6"/>
      <c r="H15" s="5"/>
    </row>
    <row r="16" spans="1:8" ht="15" customHeight="1" x14ac:dyDescent="0.3">
      <c r="A16" s="3" t="s">
        <v>8</v>
      </c>
      <c r="B16" s="6"/>
      <c r="C16" s="6"/>
      <c r="D16" s="6"/>
      <c r="H16" s="5"/>
    </row>
    <row r="17" spans="1:8" ht="15" customHeight="1" x14ac:dyDescent="0.25">
      <c r="A17" s="166" t="s">
        <v>9</v>
      </c>
      <c r="B17" s="167"/>
      <c r="C17" s="168"/>
      <c r="D17" s="9" t="s">
        <v>10</v>
      </c>
      <c r="H17" s="5"/>
    </row>
    <row r="18" spans="1:8" ht="30" customHeight="1" x14ac:dyDescent="0.25">
      <c r="A18" s="161" t="s">
        <v>11</v>
      </c>
      <c r="B18" s="161"/>
      <c r="C18" s="161"/>
      <c r="D18" s="97"/>
      <c r="H18" s="5"/>
    </row>
    <row r="19" spans="1:8" ht="15" customHeight="1" x14ac:dyDescent="0.25">
      <c r="A19" s="161" t="s">
        <v>12</v>
      </c>
      <c r="B19" s="161"/>
      <c r="C19" s="161"/>
      <c r="D19" s="97"/>
      <c r="H19" s="5"/>
    </row>
    <row r="20" spans="1:8" ht="31.5" customHeight="1" x14ac:dyDescent="0.25">
      <c r="A20" s="161" t="s">
        <v>13</v>
      </c>
      <c r="B20" s="161"/>
      <c r="C20" s="161"/>
      <c r="D20" s="97"/>
      <c r="H20" s="5"/>
    </row>
    <row r="21" spans="1:8" ht="31.5" customHeight="1" x14ac:dyDescent="0.25">
      <c r="A21" s="161" t="s">
        <v>14</v>
      </c>
      <c r="B21" s="161"/>
      <c r="C21" s="161"/>
      <c r="D21" s="97"/>
      <c r="H21" s="5"/>
    </row>
    <row r="22" spans="1:8" ht="30" customHeight="1" x14ac:dyDescent="0.25">
      <c r="A22" s="161" t="s">
        <v>15</v>
      </c>
      <c r="B22" s="161"/>
      <c r="C22" s="161"/>
      <c r="D22" s="97"/>
      <c r="H22" s="10"/>
    </row>
    <row r="23" spans="1:8" ht="17.25" customHeight="1" x14ac:dyDescent="0.25">
      <c r="A23" s="162" t="s">
        <v>189</v>
      </c>
      <c r="B23" s="163"/>
      <c r="C23" s="164"/>
      <c r="D23" s="97"/>
      <c r="H23" s="10"/>
    </row>
    <row r="24" spans="1:8" ht="14.45" customHeight="1" x14ac:dyDescent="0.25">
      <c r="A24" s="11"/>
      <c r="B24" s="11"/>
      <c r="H24" s="5"/>
    </row>
    <row r="25" spans="1:8" ht="14.45" customHeight="1" x14ac:dyDescent="0.25">
      <c r="A25" s="11"/>
      <c r="B25" s="11"/>
      <c r="H25" s="5"/>
    </row>
    <row r="26" spans="1:8" s="2" customFormat="1" ht="18.75" x14ac:dyDescent="0.3">
      <c r="A26" s="3" t="s">
        <v>16</v>
      </c>
      <c r="B26" s="95"/>
      <c r="C26" s="10"/>
      <c r="D26" s="5"/>
      <c r="E26" s="5"/>
      <c r="F26" s="5"/>
      <c r="G26" s="5"/>
      <c r="H26" s="10"/>
    </row>
    <row r="27" spans="1:8" s="2" customFormat="1" ht="61.5" customHeight="1" x14ac:dyDescent="0.25">
      <c r="A27" s="127" t="s">
        <v>20</v>
      </c>
      <c r="B27" s="118" t="s">
        <v>17</v>
      </c>
      <c r="C27" s="118" t="s">
        <v>18</v>
      </c>
      <c r="D27" s="118" t="s">
        <v>19</v>
      </c>
      <c r="E27" s="111"/>
      <c r="F27"/>
      <c r="G27"/>
      <c r="H27"/>
    </row>
    <row r="28" spans="1:8" s="2" customFormat="1" x14ac:dyDescent="0.25">
      <c r="A28" s="128">
        <f>SUM('NPA Details'!G10:G18)</f>
        <v>0</v>
      </c>
      <c r="B28" s="116">
        <f>SUM('NPA Details'!O10:O18)</f>
        <v>0</v>
      </c>
      <c r="C28" s="116">
        <f>SUM('NPA Details'!N10:O18)</f>
        <v>0</v>
      </c>
      <c r="D28" s="116">
        <f>SUM('NPA Details'!P10:P18)</f>
        <v>0</v>
      </c>
      <c r="E28" s="111"/>
      <c r="F28"/>
      <c r="G28"/>
      <c r="H28"/>
    </row>
    <row r="29" spans="1:8" s="2" customFormat="1" x14ac:dyDescent="0.25">
      <c r="A29" s="10"/>
      <c r="B29"/>
      <c r="C29"/>
      <c r="D29"/>
      <c r="E29"/>
      <c r="F29"/>
      <c r="G29"/>
      <c r="H29"/>
    </row>
    <row r="30" spans="1:8" s="2" customFormat="1" x14ac:dyDescent="0.25">
      <c r="A30"/>
      <c r="B30"/>
      <c r="C30"/>
      <c r="D30"/>
      <c r="E30"/>
      <c r="F30"/>
      <c r="G30"/>
      <c r="H30"/>
    </row>
    <row r="31" spans="1:8" s="2" customFormat="1" x14ac:dyDescent="0.25"/>
    <row r="32" spans="1:8"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row r="40" s="2" customFormat="1" x14ac:dyDescent="0.25"/>
    <row r="41" s="2" customFormat="1" x14ac:dyDescent="0.25"/>
    <row r="42" s="2" customFormat="1" x14ac:dyDescent="0.25"/>
    <row r="43" s="2" customFormat="1" x14ac:dyDescent="0.25"/>
    <row r="44" s="2" customFormat="1" x14ac:dyDescent="0.25"/>
    <row r="45" s="2" customFormat="1" x14ac:dyDescent="0.25"/>
    <row r="46" s="2" customFormat="1" x14ac:dyDescent="0.25"/>
    <row r="47" s="2" customFormat="1" x14ac:dyDescent="0.25"/>
    <row r="48"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pans="1:2" s="2" customFormat="1" x14ac:dyDescent="0.25"/>
    <row r="194" spans="1:2" s="2" customFormat="1" x14ac:dyDescent="0.25"/>
    <row r="195" spans="1:2" s="2" customFormat="1" x14ac:dyDescent="0.25"/>
    <row r="196" spans="1:2" s="2" customFormat="1" x14ac:dyDescent="0.25">
      <c r="A196"/>
      <c r="B196"/>
    </row>
    <row r="197" spans="1:2" s="2" customFormat="1" x14ac:dyDescent="0.25">
      <c r="A197"/>
      <c r="B197"/>
    </row>
    <row r="198" spans="1:2" s="2" customFormat="1" x14ac:dyDescent="0.25">
      <c r="A198"/>
      <c r="B198"/>
    </row>
    <row r="199" spans="1:2" s="2" customFormat="1" x14ac:dyDescent="0.25">
      <c r="A199"/>
      <c r="B199"/>
    </row>
    <row r="200" spans="1:2" s="2" customFormat="1" x14ac:dyDescent="0.25">
      <c r="A200"/>
      <c r="B200"/>
    </row>
    <row r="201" spans="1:2" s="2" customFormat="1" x14ac:dyDescent="0.25">
      <c r="A201"/>
      <c r="B201"/>
    </row>
  </sheetData>
  <mergeCells count="14">
    <mergeCell ref="B12:D12"/>
    <mergeCell ref="A4:D4"/>
    <mergeCell ref="A6:C6"/>
    <mergeCell ref="B9:D9"/>
    <mergeCell ref="B10:D10"/>
    <mergeCell ref="B11:D11"/>
    <mergeCell ref="A22:C22"/>
    <mergeCell ref="A23:C23"/>
    <mergeCell ref="A21:C21"/>
    <mergeCell ref="B14:D14"/>
    <mergeCell ref="A17:C17"/>
    <mergeCell ref="A18:C18"/>
    <mergeCell ref="A19:C19"/>
    <mergeCell ref="A20:C20"/>
  </mergeCells>
  <conditionalFormatting sqref="D18:D22">
    <cfRule type="cellIs" dxfId="3" priority="7" operator="equal">
      <formula>"No"</formula>
    </cfRule>
    <cfRule type="cellIs" dxfId="2" priority="8" operator="equal">
      <formula>"Yes"</formula>
    </cfRule>
  </conditionalFormatting>
  <conditionalFormatting sqref="D23">
    <cfRule type="cellIs" dxfId="1" priority="5" operator="equal">
      <formula>"No"</formula>
    </cfRule>
    <cfRule type="cellIs" dxfId="0" priority="6" operator="equal">
      <formula>"Yes"</formula>
    </cfRule>
  </conditionalFormatting>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49BE-42C8-4A83-B4A4-9603C5BD5BBD}">
  <dimension ref="A1:S22"/>
  <sheetViews>
    <sheetView topLeftCell="E1" zoomScale="90" zoomScaleNormal="90" workbookViewId="0">
      <selection activeCell="F8" sqref="F8"/>
    </sheetView>
  </sheetViews>
  <sheetFormatPr defaultRowHeight="15" x14ac:dyDescent="0.25"/>
  <cols>
    <col min="1" max="1" width="20.28515625" customWidth="1"/>
    <col min="2" max="3" width="22.5703125" customWidth="1"/>
    <col min="4" max="4" width="20" customWidth="1"/>
    <col min="5" max="5" width="40.5703125" customWidth="1"/>
    <col min="6" max="6" width="25.42578125" customWidth="1"/>
    <col min="7" max="7" width="32.7109375" customWidth="1"/>
    <col min="8" max="9" width="22.28515625" customWidth="1"/>
    <col min="10" max="10" width="22.7109375" customWidth="1"/>
    <col min="11" max="18" width="19.85546875" customWidth="1"/>
    <col min="19" max="19" width="55.42578125" customWidth="1"/>
  </cols>
  <sheetData>
    <row r="1" spans="1:19" ht="21" x14ac:dyDescent="0.35">
      <c r="A1" s="108" t="s">
        <v>88</v>
      </c>
      <c r="B1" s="102"/>
      <c r="C1" s="102"/>
      <c r="D1" s="102"/>
      <c r="E1" s="102"/>
      <c r="F1" s="102"/>
      <c r="G1" s="102"/>
    </row>
    <row r="2" spans="1:19" ht="15" customHeight="1" x14ac:dyDescent="0.25">
      <c r="A2" s="13" t="s">
        <v>21</v>
      </c>
      <c r="B2" s="181" t="s">
        <v>190</v>
      </c>
      <c r="C2" s="181"/>
      <c r="D2" s="181"/>
      <c r="E2" s="181"/>
    </row>
    <row r="3" spans="1:19" x14ac:dyDescent="0.25">
      <c r="A3" s="13"/>
      <c r="B3" s="181"/>
      <c r="C3" s="181"/>
      <c r="D3" s="181"/>
      <c r="E3" s="181"/>
    </row>
    <row r="4" spans="1:19" ht="15.75" thickBot="1" x14ac:dyDescent="0.3">
      <c r="B4" s="181"/>
      <c r="C4" s="181"/>
      <c r="D4" s="181"/>
      <c r="E4" s="181"/>
    </row>
    <row r="5" spans="1:19" ht="15.75" customHeight="1" thickBot="1" x14ac:dyDescent="0.3">
      <c r="B5" s="99"/>
      <c r="C5" s="99"/>
      <c r="D5" s="99"/>
      <c r="E5" s="99"/>
      <c r="K5" s="195" t="s">
        <v>22</v>
      </c>
      <c r="L5" s="196"/>
      <c r="M5" s="196"/>
      <c r="N5" s="196"/>
      <c r="O5" s="196"/>
      <c r="P5" s="196"/>
      <c r="Q5" s="196"/>
      <c r="R5" s="197"/>
    </row>
    <row r="6" spans="1:19" ht="48" customHeight="1" thickBot="1" x14ac:dyDescent="0.3">
      <c r="A6" s="174" t="s">
        <v>23</v>
      </c>
      <c r="B6" s="175"/>
      <c r="C6" s="175"/>
      <c r="D6" s="175"/>
      <c r="E6" s="176"/>
      <c r="F6" s="184" t="s">
        <v>24</v>
      </c>
      <c r="G6" s="185"/>
      <c r="H6" s="185"/>
      <c r="I6" s="185"/>
      <c r="J6" s="186"/>
      <c r="K6" s="187" t="s">
        <v>25</v>
      </c>
      <c r="L6" s="189" t="s">
        <v>26</v>
      </c>
      <c r="M6" s="191" t="s">
        <v>27</v>
      </c>
      <c r="N6" s="193" t="s">
        <v>28</v>
      </c>
      <c r="O6" s="194"/>
      <c r="P6" s="177" t="s">
        <v>19</v>
      </c>
      <c r="Q6" s="179" t="s">
        <v>29</v>
      </c>
      <c r="R6" s="180"/>
      <c r="S6" s="34" t="s">
        <v>30</v>
      </c>
    </row>
    <row r="7" spans="1:19" ht="45" x14ac:dyDescent="0.25">
      <c r="A7" s="19" t="s">
        <v>31</v>
      </c>
      <c r="B7" s="20" t="s">
        <v>32</v>
      </c>
      <c r="C7" s="20" t="s">
        <v>64</v>
      </c>
      <c r="D7" s="21" t="s">
        <v>33</v>
      </c>
      <c r="E7" s="22" t="s">
        <v>34</v>
      </c>
      <c r="F7" s="15" t="s">
        <v>35</v>
      </c>
      <c r="G7" s="100" t="s">
        <v>36</v>
      </c>
      <c r="H7" s="72" t="s">
        <v>37</v>
      </c>
      <c r="I7" s="101" t="s">
        <v>38</v>
      </c>
      <c r="J7" s="73" t="s">
        <v>39</v>
      </c>
      <c r="K7" s="188"/>
      <c r="L7" s="190"/>
      <c r="M7" s="192"/>
      <c r="N7" s="92" t="s">
        <v>40</v>
      </c>
      <c r="O7" s="47" t="s">
        <v>41</v>
      </c>
      <c r="P7" s="178"/>
      <c r="Q7" s="94" t="s">
        <v>42</v>
      </c>
      <c r="R7" s="93" t="s">
        <v>43</v>
      </c>
      <c r="S7" s="48"/>
    </row>
    <row r="8" spans="1:19" ht="211.5" customHeight="1" thickBot="1" x14ac:dyDescent="0.3">
      <c r="A8" s="41" t="s">
        <v>44</v>
      </c>
      <c r="B8" s="42" t="s">
        <v>45</v>
      </c>
      <c r="C8" s="109" t="s">
        <v>89</v>
      </c>
      <c r="D8" s="23" t="s">
        <v>191</v>
      </c>
      <c r="E8" s="49" t="s">
        <v>46</v>
      </c>
      <c r="F8" s="43" t="s">
        <v>192</v>
      </c>
      <c r="G8" s="98" t="s">
        <v>193</v>
      </c>
      <c r="H8" s="182" t="s">
        <v>194</v>
      </c>
      <c r="I8" s="183"/>
      <c r="J8" s="110" t="s">
        <v>195</v>
      </c>
      <c r="K8" s="43" t="s">
        <v>196</v>
      </c>
      <c r="L8" s="44" t="s">
        <v>47</v>
      </c>
      <c r="M8" s="131" t="s">
        <v>48</v>
      </c>
      <c r="N8" s="98" t="s">
        <v>49</v>
      </c>
      <c r="O8" s="98" t="s">
        <v>197</v>
      </c>
      <c r="P8" s="45"/>
      <c r="Q8" s="43" t="s">
        <v>50</v>
      </c>
      <c r="R8" s="46" t="s">
        <v>51</v>
      </c>
      <c r="S8" s="35" t="s">
        <v>198</v>
      </c>
    </row>
    <row r="9" spans="1:19" ht="66.75" customHeight="1" thickBot="1" x14ac:dyDescent="0.3">
      <c r="A9" s="79" t="s">
        <v>52</v>
      </c>
      <c r="B9" s="82" t="s">
        <v>53</v>
      </c>
      <c r="C9" s="103" t="s">
        <v>133</v>
      </c>
      <c r="D9" s="80">
        <v>15</v>
      </c>
      <c r="E9" s="81" t="s">
        <v>54</v>
      </c>
      <c r="F9" s="145">
        <f>54000/1000000*1/0.8*867*1</f>
        <v>58.522499999999994</v>
      </c>
      <c r="G9" s="84">
        <f>F9*0.0272</f>
        <v>1.5918119999999998</v>
      </c>
      <c r="H9" s="84">
        <f>48000/1000*(1/11.8-1/15)*1*0.69</f>
        <v>0.59877966101694902</v>
      </c>
      <c r="I9" s="85">
        <f>(48000/1000*(1/14-1/20.7)*649*1)+(54000/1000*(-1/3.3)*1/3.412*867*1)-(54000/1000*1/3.412*867*0)</f>
        <v>-3437.8364748899439</v>
      </c>
      <c r="J9" s="81" t="s">
        <v>55</v>
      </c>
      <c r="K9" s="86">
        <v>0</v>
      </c>
      <c r="L9" s="87">
        <v>0</v>
      </c>
      <c r="M9" s="88">
        <f>54000/12000*1.2*2000</f>
        <v>10799.999999999998</v>
      </c>
      <c r="N9" s="88">
        <f>20416-M9</f>
        <v>9616.0000000000018</v>
      </c>
      <c r="O9" s="88">
        <f>0.1*(M9+N9)</f>
        <v>2041.6000000000001</v>
      </c>
      <c r="P9" s="89">
        <f>SUM(K9:O9)</f>
        <v>22457.599999999999</v>
      </c>
      <c r="Q9" s="86">
        <f>200*D9</f>
        <v>3000</v>
      </c>
      <c r="R9" s="90" t="s">
        <v>55</v>
      </c>
      <c r="S9" s="83" t="s">
        <v>200</v>
      </c>
    </row>
    <row r="10" spans="1:19" x14ac:dyDescent="0.25">
      <c r="A10" s="26"/>
      <c r="B10" s="50"/>
      <c r="C10" s="50"/>
      <c r="D10" s="58"/>
      <c r="E10" s="59"/>
      <c r="F10" s="66"/>
      <c r="G10" s="68"/>
      <c r="H10" s="58"/>
      <c r="I10" s="70"/>
      <c r="J10" s="125"/>
      <c r="K10" s="28"/>
      <c r="L10" s="36"/>
      <c r="M10" s="36"/>
      <c r="N10" s="36"/>
      <c r="O10" s="36"/>
      <c r="P10" s="37">
        <f>SUM(K10:O10)</f>
        <v>0</v>
      </c>
      <c r="Q10" s="28"/>
      <c r="R10" s="29"/>
      <c r="S10" s="51"/>
    </row>
    <row r="11" spans="1:19" x14ac:dyDescent="0.25">
      <c r="A11" s="16"/>
      <c r="B11" s="14"/>
      <c r="C11" s="14"/>
      <c r="D11" s="60"/>
      <c r="E11" s="61"/>
      <c r="F11" s="67"/>
      <c r="G11" s="69"/>
      <c r="H11" s="60"/>
      <c r="I11" s="71"/>
      <c r="J11" s="126"/>
      <c r="K11" s="30"/>
      <c r="L11" s="27"/>
      <c r="M11" s="27"/>
      <c r="N11" s="27"/>
      <c r="O11" s="27"/>
      <c r="P11" s="38">
        <f>SUM(K11:O11)</f>
        <v>0</v>
      </c>
      <c r="Q11" s="30"/>
      <c r="R11" s="31"/>
      <c r="S11" s="24"/>
    </row>
    <row r="12" spans="1:19" x14ac:dyDescent="0.25">
      <c r="A12" s="16"/>
      <c r="B12" s="14"/>
      <c r="C12" s="14"/>
      <c r="D12" s="60"/>
      <c r="E12" s="61"/>
      <c r="F12" s="67"/>
      <c r="G12" s="69"/>
      <c r="H12" s="60"/>
      <c r="I12" s="71"/>
      <c r="J12" s="126"/>
      <c r="K12" s="30"/>
      <c r="L12" s="27"/>
      <c r="M12" s="27"/>
      <c r="N12" s="27"/>
      <c r="O12" s="27"/>
      <c r="P12" s="38">
        <f t="shared" ref="P12:P14" si="0">SUM(K12:O12)</f>
        <v>0</v>
      </c>
      <c r="Q12" s="30"/>
      <c r="R12" s="31"/>
      <c r="S12" s="24"/>
    </row>
    <row r="13" spans="1:19" x14ac:dyDescent="0.25">
      <c r="A13" s="16"/>
      <c r="B13" s="14"/>
      <c r="C13" s="14"/>
      <c r="D13" s="60"/>
      <c r="E13" s="61"/>
      <c r="F13" s="67"/>
      <c r="G13" s="69"/>
      <c r="H13" s="60"/>
      <c r="I13" s="71"/>
      <c r="J13" s="126"/>
      <c r="K13" s="30"/>
      <c r="L13" s="27"/>
      <c r="M13" s="27"/>
      <c r="N13" s="27"/>
      <c r="O13" s="27"/>
      <c r="P13" s="38">
        <f t="shared" si="0"/>
        <v>0</v>
      </c>
      <c r="Q13" s="30"/>
      <c r="R13" s="31"/>
      <c r="S13" s="24"/>
    </row>
    <row r="14" spans="1:19" x14ac:dyDescent="0.25">
      <c r="A14" s="16"/>
      <c r="B14" s="14"/>
      <c r="C14" s="14"/>
      <c r="D14" s="60"/>
      <c r="E14" s="61"/>
      <c r="F14" s="67"/>
      <c r="G14" s="69"/>
      <c r="H14" s="60"/>
      <c r="I14" s="71"/>
      <c r="J14" s="126"/>
      <c r="K14" s="30"/>
      <c r="L14" s="27"/>
      <c r="M14" s="27"/>
      <c r="N14" s="27"/>
      <c r="O14" s="27"/>
      <c r="P14" s="38">
        <f t="shared" si="0"/>
        <v>0</v>
      </c>
      <c r="Q14" s="30"/>
      <c r="R14" s="31"/>
      <c r="S14" s="24"/>
    </row>
    <row r="15" spans="1:19" x14ac:dyDescent="0.25">
      <c r="A15" s="16"/>
      <c r="B15" s="14"/>
      <c r="C15" s="14"/>
      <c r="D15" s="60"/>
      <c r="E15" s="61"/>
      <c r="F15" s="67"/>
      <c r="G15" s="69"/>
      <c r="H15" s="60"/>
      <c r="I15" s="71"/>
      <c r="J15" s="126"/>
      <c r="K15" s="30"/>
      <c r="L15" s="27"/>
      <c r="M15" s="27"/>
      <c r="N15" s="27"/>
      <c r="O15" s="27"/>
      <c r="P15" s="38">
        <f>SUM(K15:O15)</f>
        <v>0</v>
      </c>
      <c r="Q15" s="30"/>
      <c r="R15" s="31"/>
      <c r="S15" s="24"/>
    </row>
    <row r="16" spans="1:19" x14ac:dyDescent="0.25">
      <c r="A16" s="16"/>
      <c r="B16" s="14"/>
      <c r="C16" s="14"/>
      <c r="D16" s="60"/>
      <c r="E16" s="61"/>
      <c r="F16" s="67"/>
      <c r="G16" s="69"/>
      <c r="H16" s="60"/>
      <c r="I16" s="71"/>
      <c r="J16" s="126"/>
      <c r="K16" s="30"/>
      <c r="L16" s="27"/>
      <c r="M16" s="27"/>
      <c r="N16" s="27"/>
      <c r="O16" s="27"/>
      <c r="P16" s="38">
        <f t="shared" ref="P16" si="1">SUM(K16:O16)</f>
        <v>0</v>
      </c>
      <c r="Q16" s="30"/>
      <c r="R16" s="31"/>
      <c r="S16" s="24"/>
    </row>
    <row r="17" spans="1:19" x14ac:dyDescent="0.25">
      <c r="A17" s="52"/>
      <c r="B17" s="53"/>
      <c r="C17" s="53"/>
      <c r="D17" s="62"/>
      <c r="E17" s="63"/>
      <c r="F17" s="119"/>
      <c r="G17" s="120"/>
      <c r="H17" s="113"/>
      <c r="I17" s="115"/>
      <c r="J17" s="117"/>
      <c r="K17" s="54"/>
      <c r="L17" s="55"/>
      <c r="M17" s="55"/>
      <c r="N17" s="55"/>
      <c r="O17" s="55"/>
      <c r="P17" s="38">
        <f>SUM(K17:O17)</f>
        <v>0</v>
      </c>
      <c r="Q17" s="54"/>
      <c r="R17" s="56"/>
      <c r="S17" s="57"/>
    </row>
    <row r="18" spans="1:19" ht="15.75" thickBot="1" x14ac:dyDescent="0.3">
      <c r="A18" s="17"/>
      <c r="B18" s="18"/>
      <c r="C18" s="18"/>
      <c r="D18" s="64"/>
      <c r="E18" s="65"/>
      <c r="F18" s="121"/>
      <c r="G18" s="122"/>
      <c r="H18" s="114"/>
      <c r="I18" s="123"/>
      <c r="J18" s="124"/>
      <c r="K18" s="32"/>
      <c r="L18" s="39"/>
      <c r="M18" s="112"/>
      <c r="N18" s="112"/>
      <c r="O18" s="39"/>
      <c r="P18" s="40">
        <f t="shared" ref="P18" si="2">SUM(K18:O18)</f>
        <v>0</v>
      </c>
      <c r="Q18" s="32"/>
      <c r="R18" s="33"/>
      <c r="S18" s="25"/>
    </row>
    <row r="22" spans="1:19" x14ac:dyDescent="0.25">
      <c r="Q22" s="146"/>
    </row>
  </sheetData>
  <mergeCells count="11">
    <mergeCell ref="A6:E6"/>
    <mergeCell ref="P6:P7"/>
    <mergeCell ref="Q6:R6"/>
    <mergeCell ref="B2:E4"/>
    <mergeCell ref="H8:I8"/>
    <mergeCell ref="F6:J6"/>
    <mergeCell ref="K6:K7"/>
    <mergeCell ref="L6:L7"/>
    <mergeCell ref="M6:M7"/>
    <mergeCell ref="N6:O6"/>
    <mergeCell ref="K5:R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36B3880-A6D9-4B10-803B-2F13E2ADAF0C}">
          <x14:formula1>
            <xm:f>Workbook!$B$2:$B$7</xm:f>
          </x14:formula1>
          <xm:sqref>A10:A18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906E4-A2A4-459A-919B-3E32A7ED386E}">
  <dimension ref="A1:N55"/>
  <sheetViews>
    <sheetView zoomScale="92" zoomScaleNormal="80" workbookViewId="0">
      <selection activeCell="A3" sqref="A3:F30"/>
    </sheetView>
  </sheetViews>
  <sheetFormatPr defaultColWidth="8.7109375" defaultRowHeight="15" x14ac:dyDescent="0.25"/>
  <cols>
    <col min="1" max="1" width="24.5703125" customWidth="1"/>
    <col min="2" max="2" width="29.7109375" customWidth="1"/>
    <col min="3" max="3" width="25.7109375" customWidth="1"/>
    <col min="4" max="4" width="21" customWidth="1"/>
    <col min="5" max="5" width="20.85546875" customWidth="1"/>
    <col min="6" max="6" width="21.42578125" customWidth="1"/>
    <col min="15" max="16384" width="8.7109375" style="104"/>
  </cols>
  <sheetData>
    <row r="1" spans="1:14" x14ac:dyDescent="0.25">
      <c r="A1" s="4" t="s">
        <v>201</v>
      </c>
    </row>
    <row r="2" spans="1:14" s="105" customFormat="1" ht="18" thickBot="1" x14ac:dyDescent="0.3">
      <c r="A2" s="106" t="s">
        <v>56</v>
      </c>
      <c r="B2"/>
      <c r="C2"/>
      <c r="D2"/>
      <c r="E2"/>
      <c r="F2"/>
      <c r="G2"/>
      <c r="H2"/>
      <c r="I2"/>
      <c r="J2"/>
      <c r="K2"/>
      <c r="L2"/>
      <c r="M2"/>
      <c r="N2"/>
    </row>
    <row r="3" spans="1:14" ht="30" x14ac:dyDescent="0.25">
      <c r="A3" s="159" t="s">
        <v>63</v>
      </c>
      <c r="B3" s="220" t="s">
        <v>64</v>
      </c>
      <c r="C3" s="160" t="s">
        <v>214</v>
      </c>
      <c r="D3" s="225" t="s">
        <v>215</v>
      </c>
      <c r="E3" s="226" t="s">
        <v>217</v>
      </c>
      <c r="F3" s="227" t="s">
        <v>216</v>
      </c>
      <c r="G3" s="1"/>
      <c r="H3" s="1"/>
      <c r="I3" s="1"/>
      <c r="J3" s="1"/>
      <c r="K3" s="1"/>
      <c r="L3" s="1"/>
      <c r="M3" s="1"/>
      <c r="N3" s="1"/>
    </row>
    <row r="4" spans="1:14" x14ac:dyDescent="0.25">
      <c r="A4" s="207" t="s">
        <v>69</v>
      </c>
      <c r="B4" s="219" t="s">
        <v>202</v>
      </c>
      <c r="C4" s="223" t="s">
        <v>218</v>
      </c>
      <c r="D4" s="230">
        <v>2691</v>
      </c>
      <c r="E4" s="230">
        <v>304960</v>
      </c>
      <c r="F4" s="235">
        <v>0.24</v>
      </c>
    </row>
    <row r="5" spans="1:14" x14ac:dyDescent="0.25">
      <c r="A5" s="207"/>
      <c r="B5" s="219"/>
      <c r="C5" s="223" t="s">
        <v>219</v>
      </c>
      <c r="D5" s="230">
        <v>1363</v>
      </c>
      <c r="E5" s="230">
        <v>29674</v>
      </c>
      <c r="F5" s="235">
        <v>0.02</v>
      </c>
    </row>
    <row r="6" spans="1:14" x14ac:dyDescent="0.25">
      <c r="A6" s="207"/>
      <c r="B6" s="219" t="s">
        <v>212</v>
      </c>
      <c r="C6" s="223" t="s">
        <v>218</v>
      </c>
      <c r="D6" s="230">
        <v>1052</v>
      </c>
      <c r="E6" s="230">
        <v>163126</v>
      </c>
      <c r="F6" s="235">
        <v>0.13</v>
      </c>
      <c r="G6" s="111"/>
      <c r="H6" s="111"/>
      <c r="I6" s="111"/>
      <c r="J6" s="111"/>
      <c r="K6" s="111"/>
      <c r="L6" s="111"/>
      <c r="M6" s="111"/>
      <c r="N6" s="111"/>
    </row>
    <row r="7" spans="1:14" x14ac:dyDescent="0.25">
      <c r="A7" s="207"/>
      <c r="B7" s="219"/>
      <c r="C7" s="223" t="s">
        <v>219</v>
      </c>
      <c r="D7" s="230">
        <v>1432</v>
      </c>
      <c r="E7" s="230">
        <v>37047</v>
      </c>
      <c r="F7" s="235">
        <v>0.03</v>
      </c>
    </row>
    <row r="8" spans="1:14" x14ac:dyDescent="0.25">
      <c r="A8" s="207" t="s">
        <v>71</v>
      </c>
      <c r="B8" s="219" t="s">
        <v>213</v>
      </c>
      <c r="C8" s="223" t="s">
        <v>218</v>
      </c>
      <c r="D8" s="231">
        <v>18</v>
      </c>
      <c r="E8" s="230">
        <v>49949</v>
      </c>
      <c r="F8" s="235">
        <v>0.04</v>
      </c>
    </row>
    <row r="9" spans="1:14" x14ac:dyDescent="0.25">
      <c r="A9" s="207"/>
      <c r="B9" s="219"/>
      <c r="C9" s="223" t="s">
        <v>219</v>
      </c>
      <c r="D9" s="222"/>
      <c r="E9" s="222"/>
      <c r="F9" s="236"/>
    </row>
    <row r="10" spans="1:14" x14ac:dyDescent="0.25">
      <c r="A10" s="208" t="s">
        <v>72</v>
      </c>
      <c r="B10" s="219" t="s">
        <v>220</v>
      </c>
      <c r="C10" s="223" t="s">
        <v>218</v>
      </c>
      <c r="D10" s="231">
        <v>27</v>
      </c>
      <c r="E10" s="230">
        <v>17122</v>
      </c>
      <c r="F10" s="235">
        <v>1.4E-2</v>
      </c>
    </row>
    <row r="11" spans="1:14" x14ac:dyDescent="0.25">
      <c r="A11" s="208"/>
      <c r="B11" s="219"/>
      <c r="C11" s="223" t="s">
        <v>219</v>
      </c>
      <c r="D11" s="231">
        <v>69</v>
      </c>
      <c r="E11" s="230">
        <v>50687</v>
      </c>
      <c r="F11" s="235">
        <v>0.04</v>
      </c>
    </row>
    <row r="12" spans="1:14" x14ac:dyDescent="0.25">
      <c r="A12" s="208"/>
      <c r="B12" s="218" t="s">
        <v>221</v>
      </c>
      <c r="C12" s="223" t="s">
        <v>218</v>
      </c>
      <c r="D12" s="231">
        <v>35</v>
      </c>
      <c r="E12" s="230">
        <v>8397</v>
      </c>
      <c r="F12" s="235">
        <v>6.0000000000000001E-3</v>
      </c>
    </row>
    <row r="13" spans="1:14" x14ac:dyDescent="0.25">
      <c r="A13" s="208"/>
      <c r="B13" s="218"/>
      <c r="C13" s="223" t="s">
        <v>219</v>
      </c>
      <c r="D13" s="222"/>
      <c r="E13" s="222"/>
      <c r="F13" s="236"/>
    </row>
    <row r="14" spans="1:14" x14ac:dyDescent="0.25">
      <c r="A14" s="208"/>
      <c r="B14" s="219" t="s">
        <v>74</v>
      </c>
      <c r="C14" s="223" t="s">
        <v>218</v>
      </c>
      <c r="D14" s="231">
        <v>274</v>
      </c>
      <c r="E14" s="230">
        <v>54315</v>
      </c>
      <c r="F14" s="235">
        <v>0.04</v>
      </c>
    </row>
    <row r="15" spans="1:14" x14ac:dyDescent="0.25">
      <c r="A15" s="208"/>
      <c r="B15" s="219"/>
      <c r="C15" s="223" t="s">
        <v>219</v>
      </c>
      <c r="D15" s="222"/>
      <c r="E15" s="222"/>
      <c r="F15" s="236"/>
    </row>
    <row r="16" spans="1:14" x14ac:dyDescent="0.25">
      <c r="A16" s="208"/>
      <c r="B16" s="219" t="s">
        <v>75</v>
      </c>
      <c r="C16" s="223" t="s">
        <v>218</v>
      </c>
      <c r="D16" s="231">
        <v>183</v>
      </c>
      <c r="E16" s="230">
        <v>46792</v>
      </c>
      <c r="F16" s="235">
        <v>0.04</v>
      </c>
    </row>
    <row r="17" spans="1:14" x14ac:dyDescent="0.25">
      <c r="A17" s="208"/>
      <c r="B17" s="219"/>
      <c r="C17" s="223" t="s">
        <v>219</v>
      </c>
      <c r="D17" s="222"/>
      <c r="E17" s="222"/>
      <c r="F17" s="236"/>
    </row>
    <row r="18" spans="1:14" x14ac:dyDescent="0.25">
      <c r="A18" s="208"/>
      <c r="B18" s="218" t="s">
        <v>222</v>
      </c>
      <c r="C18" s="223" t="s">
        <v>218</v>
      </c>
      <c r="D18" s="231">
        <v>7</v>
      </c>
      <c r="E18" s="230">
        <v>3783</v>
      </c>
      <c r="F18" s="235">
        <v>3.0000000000000001E-3</v>
      </c>
      <c r="G18" s="111"/>
      <c r="H18" s="111"/>
      <c r="I18" s="111"/>
      <c r="J18" s="111"/>
      <c r="K18" s="111"/>
      <c r="L18" s="111"/>
      <c r="M18" s="111"/>
      <c r="N18" s="111"/>
    </row>
    <row r="19" spans="1:14" x14ac:dyDescent="0.25">
      <c r="A19" s="208"/>
      <c r="B19" s="218"/>
      <c r="C19" s="223" t="s">
        <v>219</v>
      </c>
      <c r="D19" s="222"/>
      <c r="E19" s="222"/>
      <c r="F19" s="236"/>
    </row>
    <row r="20" spans="1:14" x14ac:dyDescent="0.25">
      <c r="A20" s="208" t="s">
        <v>76</v>
      </c>
      <c r="B20" s="219" t="s">
        <v>223</v>
      </c>
      <c r="C20" s="223" t="s">
        <v>218</v>
      </c>
      <c r="D20" s="231">
        <v>16</v>
      </c>
      <c r="E20" s="230">
        <v>10644</v>
      </c>
      <c r="F20" s="235">
        <v>0.01</v>
      </c>
    </row>
    <row r="21" spans="1:14" x14ac:dyDescent="0.25">
      <c r="A21" s="208"/>
      <c r="B21" s="219"/>
      <c r="C21" s="223" t="s">
        <v>219</v>
      </c>
      <c r="D21" s="231">
        <v>1</v>
      </c>
      <c r="E21" s="231">
        <v>20</v>
      </c>
      <c r="F21" s="237" t="s">
        <v>225</v>
      </c>
      <c r="G21" s="111"/>
      <c r="H21" s="111"/>
      <c r="I21" s="111"/>
      <c r="J21" s="111"/>
      <c r="K21" s="111"/>
      <c r="L21" s="111"/>
      <c r="M21" s="111"/>
      <c r="N21" s="111"/>
    </row>
    <row r="22" spans="1:14" x14ac:dyDescent="0.25">
      <c r="A22" s="208"/>
      <c r="B22" s="219" t="s">
        <v>146</v>
      </c>
      <c r="C22" s="223" t="s">
        <v>218</v>
      </c>
      <c r="D22" s="231">
        <v>2</v>
      </c>
      <c r="E22" s="230">
        <v>32459</v>
      </c>
      <c r="F22" s="235">
        <v>0.02</v>
      </c>
    </row>
    <row r="23" spans="1:14" x14ac:dyDescent="0.25">
      <c r="A23" s="208"/>
      <c r="B23" s="219"/>
      <c r="C23" s="223" t="s">
        <v>219</v>
      </c>
      <c r="D23" s="222"/>
      <c r="E23" s="222"/>
      <c r="F23" s="236"/>
    </row>
    <row r="24" spans="1:14" x14ac:dyDescent="0.25">
      <c r="A24" s="208"/>
      <c r="B24" s="219" t="s">
        <v>78</v>
      </c>
      <c r="C24" s="223" t="s">
        <v>218</v>
      </c>
      <c r="D24" s="231">
        <v>3</v>
      </c>
      <c r="E24" s="230">
        <v>29950</v>
      </c>
      <c r="F24" s="235">
        <v>0.02</v>
      </c>
    </row>
    <row r="25" spans="1:14" x14ac:dyDescent="0.25">
      <c r="A25" s="208"/>
      <c r="B25" s="219"/>
      <c r="C25" s="223" t="s">
        <v>219</v>
      </c>
      <c r="D25" s="222"/>
      <c r="E25" s="222"/>
      <c r="F25" s="236"/>
    </row>
    <row r="26" spans="1:14" x14ac:dyDescent="0.25">
      <c r="A26" s="208"/>
      <c r="B26" s="219" t="s">
        <v>79</v>
      </c>
      <c r="C26" s="223" t="s">
        <v>218</v>
      </c>
      <c r="D26" s="231">
        <v>9</v>
      </c>
      <c r="E26" s="230">
        <v>24200</v>
      </c>
      <c r="F26" s="235">
        <v>0.02</v>
      </c>
    </row>
    <row r="27" spans="1:14" x14ac:dyDescent="0.25">
      <c r="A27" s="208"/>
      <c r="B27" s="219"/>
      <c r="C27" s="223" t="s">
        <v>219</v>
      </c>
      <c r="D27" s="231">
        <v>1</v>
      </c>
      <c r="E27" s="230">
        <v>6646</v>
      </c>
      <c r="F27" s="235">
        <v>0.01</v>
      </c>
    </row>
    <row r="28" spans="1:14" x14ac:dyDescent="0.25">
      <c r="A28" s="208"/>
      <c r="B28" s="219" t="s">
        <v>224</v>
      </c>
      <c r="C28" s="223" t="s">
        <v>218</v>
      </c>
      <c r="D28" s="231">
        <v>244</v>
      </c>
      <c r="E28" s="230">
        <v>363677</v>
      </c>
      <c r="F28" s="235">
        <v>0.28000000000000003</v>
      </c>
    </row>
    <row r="29" spans="1:14" ht="15.75" thickBot="1" x14ac:dyDescent="0.3">
      <c r="A29" s="210"/>
      <c r="B29" s="221"/>
      <c r="C29" s="224" t="s">
        <v>219</v>
      </c>
      <c r="D29" s="233">
        <v>85</v>
      </c>
      <c r="E29" s="234">
        <v>66087</v>
      </c>
      <c r="F29" s="238">
        <v>0.05</v>
      </c>
    </row>
    <row r="30" spans="1:14" ht="15.75" thickBot="1" x14ac:dyDescent="0.3">
      <c r="C30" s="232" t="s">
        <v>57</v>
      </c>
      <c r="D30" s="228" t="s">
        <v>58</v>
      </c>
      <c r="E30" s="228" t="s">
        <v>59</v>
      </c>
      <c r="F30" s="229" t="s">
        <v>60</v>
      </c>
    </row>
    <row r="55" ht="24.75" customHeight="1" x14ac:dyDescent="0.25"/>
  </sheetData>
  <mergeCells count="17">
    <mergeCell ref="B16:B17"/>
    <mergeCell ref="B18:B19"/>
    <mergeCell ref="B28:B29"/>
    <mergeCell ref="B26:B27"/>
    <mergeCell ref="B24:B25"/>
    <mergeCell ref="B22:B23"/>
    <mergeCell ref="B20:B21"/>
    <mergeCell ref="A4:A7"/>
    <mergeCell ref="A8:A9"/>
    <mergeCell ref="A10:A19"/>
    <mergeCell ref="A20:A29"/>
    <mergeCell ref="B4:B5"/>
    <mergeCell ref="B6:B7"/>
    <mergeCell ref="B8:B9"/>
    <mergeCell ref="B10:B11"/>
    <mergeCell ref="B12:B13"/>
    <mergeCell ref="B14:B1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3D69-AB7F-4117-827E-67DCB08E9FB9}">
  <dimension ref="A1:T34"/>
  <sheetViews>
    <sheetView workbookViewId="0">
      <pane xSplit="2" ySplit="6" topLeftCell="C7" activePane="bottomRight" state="frozen"/>
      <selection pane="topRight" activeCell="C1" sqref="C1"/>
      <selection pane="bottomLeft" activeCell="A6" sqref="A6"/>
      <selection pane="bottomRight" activeCell="D27" sqref="D27"/>
    </sheetView>
  </sheetViews>
  <sheetFormatPr defaultRowHeight="15" x14ac:dyDescent="0.25"/>
  <cols>
    <col min="1" max="1" width="21.5703125" customWidth="1"/>
    <col min="2" max="2" width="35" style="111" customWidth="1"/>
    <col min="3" max="3" width="13.85546875" style="111" customWidth="1"/>
    <col min="4" max="4" width="17.7109375" customWidth="1"/>
    <col min="5" max="5" width="16.42578125" customWidth="1"/>
    <col min="6" max="7" width="16.42578125" style="111" customWidth="1"/>
    <col min="8" max="8" width="19" customWidth="1"/>
    <col min="9" max="9" width="16.5703125" style="111" customWidth="1"/>
    <col min="10" max="10" width="17.5703125" style="111" customWidth="1"/>
    <col min="11" max="12" width="15.28515625" style="111" customWidth="1"/>
    <col min="13" max="13" width="21.140625" style="111" customWidth="1"/>
    <col min="14" max="14" width="20.85546875" customWidth="1"/>
    <col min="15" max="15" width="22.140625" style="111" customWidth="1"/>
    <col min="16" max="16" width="16.7109375" style="111" customWidth="1"/>
    <col min="17" max="17" width="23" style="111" customWidth="1"/>
    <col min="18" max="18" width="19.140625" customWidth="1"/>
    <col min="19" max="19" width="20.28515625" customWidth="1"/>
    <col min="20" max="20" width="19.28515625" customWidth="1"/>
  </cols>
  <sheetData>
    <row r="1" spans="1:20" s="111" customFormat="1" x14ac:dyDescent="0.25">
      <c r="A1" s="4" t="s">
        <v>98</v>
      </c>
      <c r="B1" s="4"/>
      <c r="C1" s="4"/>
    </row>
    <row r="2" spans="1:20" s="111" customFormat="1" ht="15" customHeight="1" x14ac:dyDescent="0.25">
      <c r="A2" s="198" t="s">
        <v>209</v>
      </c>
      <c r="B2" s="198"/>
      <c r="C2" s="4"/>
    </row>
    <row r="3" spans="1:20" s="111" customFormat="1" x14ac:dyDescent="0.25">
      <c r="A3" s="198"/>
      <c r="B3" s="198"/>
      <c r="C3" s="4"/>
    </row>
    <row r="4" spans="1:20" s="111" customFormat="1" x14ac:dyDescent="0.25">
      <c r="A4" s="198"/>
      <c r="B4" s="198"/>
      <c r="C4" s="4"/>
    </row>
    <row r="5" spans="1:20" s="111" customFormat="1" x14ac:dyDescent="0.25">
      <c r="A5" s="141"/>
      <c r="B5" s="141"/>
      <c r="C5" s="129"/>
      <c r="I5" s="211" t="s">
        <v>119</v>
      </c>
      <c r="J5" s="211"/>
      <c r="K5" s="211"/>
      <c r="L5" s="211"/>
      <c r="M5" s="211" t="s">
        <v>105</v>
      </c>
      <c r="N5" s="211"/>
      <c r="O5" s="211"/>
      <c r="P5" s="211"/>
      <c r="Q5" s="211"/>
      <c r="R5" s="211"/>
      <c r="S5" s="211"/>
      <c r="T5" s="212" t="s">
        <v>97</v>
      </c>
    </row>
    <row r="6" spans="1:20" s="1" customFormat="1" ht="45" x14ac:dyDescent="0.25">
      <c r="A6" s="212" t="s">
        <v>63</v>
      </c>
      <c r="B6" s="212" t="s">
        <v>64</v>
      </c>
      <c r="C6" s="212" t="s">
        <v>95</v>
      </c>
      <c r="D6" s="212" t="s">
        <v>92</v>
      </c>
      <c r="E6" s="213" t="s">
        <v>99</v>
      </c>
      <c r="F6" s="213" t="s">
        <v>100</v>
      </c>
      <c r="G6" s="213" t="s">
        <v>131</v>
      </c>
      <c r="H6" s="212" t="s">
        <v>93</v>
      </c>
      <c r="I6" s="213" t="s">
        <v>101</v>
      </c>
      <c r="J6" s="213" t="s">
        <v>102</v>
      </c>
      <c r="K6" s="213" t="s">
        <v>103</v>
      </c>
      <c r="L6" s="213" t="s">
        <v>111</v>
      </c>
      <c r="M6" s="213" t="s">
        <v>171</v>
      </c>
      <c r="N6" s="212" t="s">
        <v>106</v>
      </c>
      <c r="O6" s="212" t="s">
        <v>107</v>
      </c>
      <c r="P6" s="212" t="s">
        <v>114</v>
      </c>
      <c r="Q6" s="212" t="s">
        <v>108</v>
      </c>
      <c r="R6" s="212" t="s">
        <v>109</v>
      </c>
      <c r="S6" s="213" t="s">
        <v>211</v>
      </c>
      <c r="T6" s="212" t="s">
        <v>94</v>
      </c>
    </row>
    <row r="7" spans="1:20" ht="30" x14ac:dyDescent="0.25">
      <c r="A7" s="214" t="s">
        <v>69</v>
      </c>
      <c r="B7" s="217" t="s">
        <v>133</v>
      </c>
      <c r="C7" s="130" t="s">
        <v>96</v>
      </c>
      <c r="D7" s="133" t="s">
        <v>104</v>
      </c>
      <c r="E7" s="134">
        <v>2930</v>
      </c>
      <c r="F7" s="134">
        <v>2</v>
      </c>
      <c r="G7" s="134">
        <v>1</v>
      </c>
      <c r="H7" s="130">
        <v>1</v>
      </c>
      <c r="I7" s="130">
        <v>11</v>
      </c>
      <c r="J7" s="130">
        <v>19</v>
      </c>
      <c r="K7" s="130">
        <v>0.87</v>
      </c>
      <c r="L7" s="130" t="s">
        <v>112</v>
      </c>
      <c r="M7" s="133" t="s">
        <v>175</v>
      </c>
      <c r="N7" s="136" t="s">
        <v>117</v>
      </c>
      <c r="O7" s="139" t="s">
        <v>199</v>
      </c>
      <c r="P7" s="137" t="s">
        <v>154</v>
      </c>
      <c r="Q7" s="133" t="s">
        <v>152</v>
      </c>
      <c r="R7" s="130" t="s">
        <v>110</v>
      </c>
      <c r="S7" s="130" t="s">
        <v>113</v>
      </c>
      <c r="T7" s="130">
        <v>46</v>
      </c>
    </row>
    <row r="8" spans="1:20" ht="30" x14ac:dyDescent="0.25">
      <c r="A8" s="215" t="s">
        <v>71</v>
      </c>
      <c r="B8" s="217" t="s">
        <v>90</v>
      </c>
      <c r="C8" s="130" t="s">
        <v>96</v>
      </c>
      <c r="D8" s="130" t="s">
        <v>115</v>
      </c>
      <c r="E8" s="134">
        <v>11388</v>
      </c>
      <c r="F8" s="130">
        <v>2</v>
      </c>
      <c r="G8" s="130">
        <v>1</v>
      </c>
      <c r="H8" s="130">
        <v>12</v>
      </c>
      <c r="I8" s="130">
        <v>7</v>
      </c>
      <c r="J8" s="130">
        <v>11</v>
      </c>
      <c r="K8" s="130">
        <v>0.93</v>
      </c>
      <c r="L8" s="130" t="s">
        <v>116</v>
      </c>
      <c r="M8" s="133" t="s">
        <v>174</v>
      </c>
      <c r="N8" s="134">
        <v>300000</v>
      </c>
      <c r="O8" s="130" t="s">
        <v>170</v>
      </c>
      <c r="P8" s="138" t="s">
        <v>155</v>
      </c>
      <c r="Q8" s="133" t="s">
        <v>151</v>
      </c>
      <c r="R8" s="130" t="s">
        <v>110</v>
      </c>
      <c r="S8" s="130" t="s">
        <v>113</v>
      </c>
      <c r="T8" s="130">
        <v>552</v>
      </c>
    </row>
    <row r="9" spans="1:20" ht="30" x14ac:dyDescent="0.25">
      <c r="A9" s="215"/>
      <c r="B9" s="217" t="s">
        <v>91</v>
      </c>
      <c r="C9" s="130" t="s">
        <v>96</v>
      </c>
      <c r="D9" s="130" t="s">
        <v>115</v>
      </c>
      <c r="E9" s="134">
        <v>114085</v>
      </c>
      <c r="F9" s="130">
        <v>10</v>
      </c>
      <c r="G9" s="130">
        <v>1</v>
      </c>
      <c r="H9" s="130">
        <v>100</v>
      </c>
      <c r="I9" s="130">
        <v>7</v>
      </c>
      <c r="J9" s="130">
        <v>11</v>
      </c>
      <c r="K9" s="130">
        <v>0.93</v>
      </c>
      <c r="L9" s="130" t="s">
        <v>116</v>
      </c>
      <c r="M9" s="133" t="s">
        <v>174</v>
      </c>
      <c r="N9" s="134">
        <f>E9/250*12000</f>
        <v>5476080</v>
      </c>
      <c r="O9" s="130" t="s">
        <v>170</v>
      </c>
      <c r="P9" s="138" t="s">
        <v>156</v>
      </c>
      <c r="Q9" s="133" t="s">
        <v>151</v>
      </c>
      <c r="R9" s="142" t="s">
        <v>110</v>
      </c>
      <c r="S9" s="142" t="s">
        <v>113</v>
      </c>
      <c r="T9" s="134">
        <v>4600</v>
      </c>
    </row>
    <row r="10" spans="1:20" s="111" customFormat="1" ht="30" x14ac:dyDescent="0.25">
      <c r="A10" s="215" t="s">
        <v>134</v>
      </c>
      <c r="B10" s="217" t="s">
        <v>120</v>
      </c>
      <c r="C10" s="130" t="s">
        <v>96</v>
      </c>
      <c r="D10" s="130" t="s">
        <v>121</v>
      </c>
      <c r="E10" s="134">
        <v>34000</v>
      </c>
      <c r="F10" s="130">
        <v>1</v>
      </c>
      <c r="G10" s="130">
        <v>1</v>
      </c>
      <c r="H10" s="135"/>
      <c r="I10" s="130">
        <v>5</v>
      </c>
      <c r="J10" s="130">
        <v>12</v>
      </c>
      <c r="K10" s="130">
        <v>0.93</v>
      </c>
      <c r="L10" s="135"/>
      <c r="M10" s="133" t="s">
        <v>169</v>
      </c>
      <c r="N10" s="134">
        <f>E10/100*12000</f>
        <v>4080000</v>
      </c>
      <c r="O10" s="132" t="s">
        <v>118</v>
      </c>
      <c r="P10" s="138" t="s">
        <v>157</v>
      </c>
      <c r="Q10" s="133" t="s">
        <v>136</v>
      </c>
      <c r="R10" s="135"/>
      <c r="S10" s="199" t="s">
        <v>210</v>
      </c>
      <c r="T10" s="134">
        <v>239</v>
      </c>
    </row>
    <row r="11" spans="1:20" s="111" customFormat="1" ht="30" x14ac:dyDescent="0.25">
      <c r="A11" s="215"/>
      <c r="B11" s="217" t="s">
        <v>122</v>
      </c>
      <c r="C11" s="130" t="s">
        <v>96</v>
      </c>
      <c r="D11" s="130" t="s">
        <v>121</v>
      </c>
      <c r="E11" s="134">
        <v>5150</v>
      </c>
      <c r="F11" s="130">
        <v>1</v>
      </c>
      <c r="G11" s="130">
        <v>1</v>
      </c>
      <c r="H11" s="135"/>
      <c r="I11" s="130">
        <v>7.5</v>
      </c>
      <c r="J11" s="130">
        <v>13.5</v>
      </c>
      <c r="K11" s="130">
        <v>0.72</v>
      </c>
      <c r="L11" s="135"/>
      <c r="M11" s="133" t="s">
        <v>169</v>
      </c>
      <c r="N11" s="134">
        <f>E11/280*12000</f>
        <v>220714.28571428571</v>
      </c>
      <c r="O11" s="132" t="s">
        <v>118</v>
      </c>
      <c r="P11" s="138" t="s">
        <v>158</v>
      </c>
      <c r="Q11" s="133" t="s">
        <v>142</v>
      </c>
      <c r="R11" s="135"/>
      <c r="S11" s="200"/>
      <c r="T11" s="134">
        <v>25</v>
      </c>
    </row>
    <row r="12" spans="1:20" s="111" customFormat="1" ht="30" x14ac:dyDescent="0.25">
      <c r="A12" s="215"/>
      <c r="B12" s="217" t="s">
        <v>149</v>
      </c>
      <c r="C12" s="130" t="s">
        <v>96</v>
      </c>
      <c r="D12" s="130" t="s">
        <v>121</v>
      </c>
      <c r="E12" s="134">
        <v>2000</v>
      </c>
      <c r="F12" s="130">
        <v>1</v>
      </c>
      <c r="G12" s="130">
        <v>1</v>
      </c>
      <c r="H12" s="135"/>
      <c r="I12" s="130">
        <v>5</v>
      </c>
      <c r="J12" s="130">
        <v>12</v>
      </c>
      <c r="K12" s="130">
        <v>0.93</v>
      </c>
      <c r="L12" s="135"/>
      <c r="M12" s="133" t="s">
        <v>169</v>
      </c>
      <c r="N12" s="134">
        <f>E12/110*12000</f>
        <v>218181.81818181821</v>
      </c>
      <c r="O12" s="132" t="s">
        <v>118</v>
      </c>
      <c r="P12" s="138" t="s">
        <v>160</v>
      </c>
      <c r="Q12" s="133" t="s">
        <v>150</v>
      </c>
      <c r="R12" s="135"/>
      <c r="S12" s="200"/>
      <c r="T12" s="134">
        <v>500</v>
      </c>
    </row>
    <row r="13" spans="1:20" s="111" customFormat="1" ht="30" x14ac:dyDescent="0.25">
      <c r="A13" s="215"/>
      <c r="B13" s="217" t="s">
        <v>127</v>
      </c>
      <c r="C13" s="130" t="s">
        <v>96</v>
      </c>
      <c r="D13" s="130" t="s">
        <v>121</v>
      </c>
      <c r="E13" s="134">
        <v>2000</v>
      </c>
      <c r="F13" s="130">
        <v>1</v>
      </c>
      <c r="G13" s="130">
        <v>1</v>
      </c>
      <c r="H13" s="135"/>
      <c r="I13" s="130">
        <v>5</v>
      </c>
      <c r="J13" s="130">
        <v>12</v>
      </c>
      <c r="K13" s="130">
        <v>0.93</v>
      </c>
      <c r="L13" s="135"/>
      <c r="M13" s="133" t="s">
        <v>169</v>
      </c>
      <c r="N13" s="134">
        <f>E13/150*12000</f>
        <v>160000</v>
      </c>
      <c r="O13" s="132" t="s">
        <v>118</v>
      </c>
      <c r="P13" s="138" t="s">
        <v>161</v>
      </c>
      <c r="Q13" s="133" t="s">
        <v>150</v>
      </c>
      <c r="R13" s="135"/>
      <c r="S13" s="200"/>
      <c r="T13" s="134">
        <v>2500</v>
      </c>
    </row>
    <row r="14" spans="1:20" ht="30" x14ac:dyDescent="0.25">
      <c r="A14" s="215"/>
      <c r="B14" s="217" t="s">
        <v>73</v>
      </c>
      <c r="C14" s="130" t="s">
        <v>96</v>
      </c>
      <c r="D14" s="130" t="s">
        <v>121</v>
      </c>
      <c r="E14" s="134">
        <v>50000</v>
      </c>
      <c r="F14" s="130">
        <v>1</v>
      </c>
      <c r="G14" s="130">
        <v>1</v>
      </c>
      <c r="H14" s="135"/>
      <c r="I14" s="130">
        <v>5</v>
      </c>
      <c r="J14" s="130">
        <v>12</v>
      </c>
      <c r="K14" s="130">
        <v>0.93</v>
      </c>
      <c r="L14" s="135"/>
      <c r="M14" s="133" t="s">
        <v>169</v>
      </c>
      <c r="N14" s="134">
        <f>E14/250*12000</f>
        <v>2400000</v>
      </c>
      <c r="O14" s="132" t="s">
        <v>118</v>
      </c>
      <c r="P14" s="138" t="s">
        <v>159</v>
      </c>
      <c r="Q14" s="133" t="s">
        <v>148</v>
      </c>
      <c r="R14" s="135"/>
      <c r="S14" s="200"/>
      <c r="T14" s="130">
        <v>172</v>
      </c>
    </row>
    <row r="15" spans="1:20" s="111" customFormat="1" ht="30" x14ac:dyDescent="0.25">
      <c r="A15" s="215"/>
      <c r="B15" s="217" t="s">
        <v>141</v>
      </c>
      <c r="C15" s="130" t="s">
        <v>96</v>
      </c>
      <c r="D15" s="130" t="s">
        <v>121</v>
      </c>
      <c r="E15" s="134">
        <v>30000</v>
      </c>
      <c r="F15" s="130">
        <v>2</v>
      </c>
      <c r="G15" s="130">
        <v>1</v>
      </c>
      <c r="H15" s="135"/>
      <c r="I15" s="130">
        <v>5</v>
      </c>
      <c r="J15" s="130">
        <v>12</v>
      </c>
      <c r="K15" s="130">
        <v>1.2</v>
      </c>
      <c r="L15" s="135"/>
      <c r="M15" s="133" t="s">
        <v>178</v>
      </c>
      <c r="N15" s="134">
        <f>E15/540*12000</f>
        <v>666666.66666666663</v>
      </c>
      <c r="O15" s="132" t="s">
        <v>118</v>
      </c>
      <c r="P15" s="138" t="s">
        <v>163</v>
      </c>
      <c r="Q15" s="133" t="s">
        <v>142</v>
      </c>
      <c r="R15" s="135"/>
      <c r="S15" s="200"/>
      <c r="T15" s="134">
        <v>1366</v>
      </c>
    </row>
    <row r="16" spans="1:20" ht="30" x14ac:dyDescent="0.25">
      <c r="A16" s="215"/>
      <c r="B16" s="217" t="s">
        <v>137</v>
      </c>
      <c r="C16" s="130" t="s">
        <v>96</v>
      </c>
      <c r="D16" s="130" t="s">
        <v>121</v>
      </c>
      <c r="E16" s="134">
        <v>11000</v>
      </c>
      <c r="F16" s="130">
        <v>1</v>
      </c>
      <c r="G16" s="130">
        <v>1</v>
      </c>
      <c r="H16" s="135"/>
      <c r="I16" s="130">
        <v>5</v>
      </c>
      <c r="J16" s="130">
        <v>12</v>
      </c>
      <c r="K16" s="130">
        <v>1.2</v>
      </c>
      <c r="L16" s="135"/>
      <c r="M16" s="133" t="s">
        <v>169</v>
      </c>
      <c r="N16" s="134">
        <f>E16/250*12000</f>
        <v>528000</v>
      </c>
      <c r="O16" s="132" t="s">
        <v>118</v>
      </c>
      <c r="P16" s="138" t="s">
        <v>165</v>
      </c>
      <c r="Q16" s="133" t="s">
        <v>138</v>
      </c>
      <c r="R16" s="135"/>
      <c r="S16" s="200"/>
      <c r="T16" s="130">
        <v>77</v>
      </c>
    </row>
    <row r="17" spans="1:20" ht="30" x14ac:dyDescent="0.25">
      <c r="A17" s="215"/>
      <c r="B17" s="217" t="s">
        <v>74</v>
      </c>
      <c r="C17" s="130" t="s">
        <v>96</v>
      </c>
      <c r="D17" s="130" t="s">
        <v>121</v>
      </c>
      <c r="E17" s="134">
        <v>10000</v>
      </c>
      <c r="F17" s="130">
        <v>2</v>
      </c>
      <c r="G17" s="130">
        <v>1</v>
      </c>
      <c r="H17" s="135"/>
      <c r="I17" s="130">
        <v>5</v>
      </c>
      <c r="J17" s="130">
        <v>12</v>
      </c>
      <c r="K17" s="130">
        <v>0.93</v>
      </c>
      <c r="L17" s="135"/>
      <c r="M17" s="133" t="s">
        <v>169</v>
      </c>
      <c r="N17" s="134">
        <f>E17/240*12000</f>
        <v>500000</v>
      </c>
      <c r="O17" s="132" t="s">
        <v>118</v>
      </c>
      <c r="P17" s="138" t="s">
        <v>166</v>
      </c>
      <c r="Q17" s="133" t="s">
        <v>136</v>
      </c>
      <c r="R17" s="135"/>
      <c r="S17" s="200"/>
      <c r="T17" s="130">
        <v>110</v>
      </c>
    </row>
    <row r="18" spans="1:20" ht="30" x14ac:dyDescent="0.25">
      <c r="A18" s="215"/>
      <c r="B18" s="217" t="s">
        <v>75</v>
      </c>
      <c r="C18" s="130" t="s">
        <v>96</v>
      </c>
      <c r="D18" s="130" t="s">
        <v>121</v>
      </c>
      <c r="E18" s="134">
        <v>8000</v>
      </c>
      <c r="F18" s="130">
        <v>1</v>
      </c>
      <c r="G18" s="130">
        <v>1</v>
      </c>
      <c r="H18" s="135"/>
      <c r="I18" s="130">
        <v>5</v>
      </c>
      <c r="J18" s="130">
        <v>12</v>
      </c>
      <c r="K18" s="130">
        <v>0.93</v>
      </c>
      <c r="L18" s="135"/>
      <c r="M18" s="133" t="s">
        <v>169</v>
      </c>
      <c r="N18" s="134">
        <f>E18/240*12000</f>
        <v>400000</v>
      </c>
      <c r="O18" s="132" t="s">
        <v>118</v>
      </c>
      <c r="P18" s="138" t="s">
        <v>167</v>
      </c>
      <c r="Q18" s="133" t="s">
        <v>136</v>
      </c>
      <c r="R18" s="135"/>
      <c r="S18" s="200"/>
      <c r="T18" s="130">
        <v>27</v>
      </c>
    </row>
    <row r="19" spans="1:20" s="111" customFormat="1" ht="30" x14ac:dyDescent="0.25">
      <c r="A19" s="215" t="s">
        <v>135</v>
      </c>
      <c r="B19" s="217" t="s">
        <v>123</v>
      </c>
      <c r="C19" s="130" t="s">
        <v>96</v>
      </c>
      <c r="D19" s="130" t="s">
        <v>121</v>
      </c>
      <c r="E19" s="134">
        <v>130500</v>
      </c>
      <c r="F19" s="130">
        <v>1</v>
      </c>
      <c r="G19" s="130">
        <v>1</v>
      </c>
      <c r="H19" s="135"/>
      <c r="I19" s="130">
        <v>5</v>
      </c>
      <c r="J19" s="130">
        <v>12</v>
      </c>
      <c r="K19" s="130">
        <v>0.93</v>
      </c>
      <c r="L19" s="135"/>
      <c r="M19" s="133" t="s">
        <v>169</v>
      </c>
      <c r="N19" s="134">
        <f>E19/250*12000</f>
        <v>6264000</v>
      </c>
      <c r="O19" s="132" t="s">
        <v>118</v>
      </c>
      <c r="P19" s="138" t="s">
        <v>159</v>
      </c>
      <c r="Q19" s="133" t="s">
        <v>136</v>
      </c>
      <c r="R19" s="135"/>
      <c r="S19" s="200"/>
      <c r="T19" s="130">
        <v>448</v>
      </c>
    </row>
    <row r="20" spans="1:20" s="111" customFormat="1" ht="45" x14ac:dyDescent="0.25">
      <c r="A20" s="215"/>
      <c r="B20" s="217" t="s">
        <v>124</v>
      </c>
      <c r="C20" s="130" t="s">
        <v>96</v>
      </c>
      <c r="D20" s="130" t="s">
        <v>121</v>
      </c>
      <c r="E20" s="134">
        <v>300000</v>
      </c>
      <c r="F20" s="130">
        <v>3</v>
      </c>
      <c r="G20" s="130">
        <v>2</v>
      </c>
      <c r="H20" s="135"/>
      <c r="I20" s="130">
        <v>7.5</v>
      </c>
      <c r="J20" s="130">
        <v>13.5</v>
      </c>
      <c r="K20" s="130">
        <v>0.72</v>
      </c>
      <c r="L20" s="135"/>
      <c r="M20" s="133" t="s">
        <v>173</v>
      </c>
      <c r="N20" s="134">
        <f>E20/250*12000</f>
        <v>14400000</v>
      </c>
      <c r="O20" s="130" t="s">
        <v>187</v>
      </c>
      <c r="P20" s="138" t="s">
        <v>186</v>
      </c>
      <c r="Q20" s="133" t="s">
        <v>132</v>
      </c>
      <c r="R20" s="135"/>
      <c r="S20" s="200"/>
      <c r="T20" s="134">
        <v>1520</v>
      </c>
    </row>
    <row r="21" spans="1:20" s="111" customFormat="1" ht="30" x14ac:dyDescent="0.25">
      <c r="A21" s="215"/>
      <c r="B21" s="217" t="s">
        <v>125</v>
      </c>
      <c r="C21" s="130" t="s">
        <v>96</v>
      </c>
      <c r="D21" s="130" t="s">
        <v>121</v>
      </c>
      <c r="E21" s="134">
        <v>170000</v>
      </c>
      <c r="F21" s="130">
        <v>4</v>
      </c>
      <c r="G21" s="130">
        <v>1</v>
      </c>
      <c r="H21" s="135"/>
      <c r="I21" s="130">
        <v>7.5</v>
      </c>
      <c r="J21" s="130">
        <v>13.5</v>
      </c>
      <c r="K21" s="130">
        <v>0.72</v>
      </c>
      <c r="L21" s="135"/>
      <c r="M21" s="133" t="s">
        <v>172</v>
      </c>
      <c r="N21" s="134">
        <f>E21/800*12000</f>
        <v>2550000</v>
      </c>
      <c r="O21" s="132" t="s">
        <v>188</v>
      </c>
      <c r="P21" s="138" t="s">
        <v>185</v>
      </c>
      <c r="Q21" s="133" t="s">
        <v>142</v>
      </c>
      <c r="R21" s="135"/>
      <c r="S21" s="200"/>
      <c r="T21" s="134">
        <v>8600</v>
      </c>
    </row>
    <row r="22" spans="1:20" s="111" customFormat="1" ht="30" x14ac:dyDescent="0.25">
      <c r="A22" s="215"/>
      <c r="B22" s="217" t="s">
        <v>126</v>
      </c>
      <c r="C22" s="130" t="s">
        <v>96</v>
      </c>
      <c r="D22" s="130" t="s">
        <v>121</v>
      </c>
      <c r="E22" s="134">
        <v>50000</v>
      </c>
      <c r="F22" s="130">
        <v>1</v>
      </c>
      <c r="G22" s="130">
        <v>2</v>
      </c>
      <c r="H22" s="135"/>
      <c r="I22" s="130">
        <v>5</v>
      </c>
      <c r="J22" s="130">
        <v>12</v>
      </c>
      <c r="K22" s="130">
        <v>0.93</v>
      </c>
      <c r="L22" s="135"/>
      <c r="M22" s="133" t="s">
        <v>169</v>
      </c>
      <c r="N22" s="134">
        <f>E22/170*12000</f>
        <v>3529411.7647058824</v>
      </c>
      <c r="O22" s="132" t="s">
        <v>118</v>
      </c>
      <c r="P22" s="138" t="s">
        <v>164</v>
      </c>
      <c r="Q22" s="133" t="s">
        <v>136</v>
      </c>
      <c r="R22" s="135"/>
      <c r="S22" s="200"/>
      <c r="T22" s="130">
        <v>250</v>
      </c>
    </row>
    <row r="23" spans="1:20" ht="45" x14ac:dyDescent="0.25">
      <c r="A23" s="215"/>
      <c r="B23" s="217" t="s">
        <v>147</v>
      </c>
      <c r="C23" s="130" t="s">
        <v>96</v>
      </c>
      <c r="D23" s="130" t="s">
        <v>121</v>
      </c>
      <c r="E23" s="134">
        <v>150000</v>
      </c>
      <c r="F23" s="130">
        <v>2</v>
      </c>
      <c r="G23" s="130">
        <v>4</v>
      </c>
      <c r="H23" s="135"/>
      <c r="I23" s="130">
        <v>7.5</v>
      </c>
      <c r="J23" s="130">
        <v>13.5</v>
      </c>
      <c r="K23" s="130">
        <v>0.72</v>
      </c>
      <c r="L23" s="135"/>
      <c r="M23" s="133" t="s">
        <v>173</v>
      </c>
      <c r="N23" s="134">
        <f>E23/250*12000</f>
        <v>7200000</v>
      </c>
      <c r="O23" s="132" t="s">
        <v>187</v>
      </c>
      <c r="P23" s="138" t="s">
        <v>184</v>
      </c>
      <c r="Q23" s="133" t="s">
        <v>132</v>
      </c>
      <c r="R23" s="135"/>
      <c r="S23" s="200"/>
      <c r="T23" s="134">
        <v>1520</v>
      </c>
    </row>
    <row r="24" spans="1:20" ht="30" x14ac:dyDescent="0.25">
      <c r="A24" s="215"/>
      <c r="B24" s="217" t="s">
        <v>77</v>
      </c>
      <c r="C24" s="130" t="s">
        <v>96</v>
      </c>
      <c r="D24" s="130" t="s">
        <v>121</v>
      </c>
      <c r="E24" s="134">
        <v>250000</v>
      </c>
      <c r="F24" s="130">
        <v>3</v>
      </c>
      <c r="G24" s="130">
        <v>1</v>
      </c>
      <c r="H24" s="135"/>
      <c r="I24" s="130">
        <v>7.5</v>
      </c>
      <c r="J24" s="130">
        <v>13.5</v>
      </c>
      <c r="K24" s="130">
        <v>0.72</v>
      </c>
      <c r="L24" s="135"/>
      <c r="M24" s="133" t="s">
        <v>176</v>
      </c>
      <c r="N24" s="134">
        <f>E24/250*12000</f>
        <v>12000000</v>
      </c>
      <c r="O24" s="132" t="s">
        <v>187</v>
      </c>
      <c r="P24" s="138" t="s">
        <v>183</v>
      </c>
      <c r="Q24" s="133" t="s">
        <v>136</v>
      </c>
      <c r="R24" s="135"/>
      <c r="S24" s="200"/>
      <c r="T24" s="134">
        <v>16938</v>
      </c>
    </row>
    <row r="25" spans="1:20" s="111" customFormat="1" ht="75" x14ac:dyDescent="0.25">
      <c r="A25" s="215"/>
      <c r="B25" s="217" t="s">
        <v>146</v>
      </c>
      <c r="C25" s="130" t="s">
        <v>96</v>
      </c>
      <c r="D25" s="130" t="s">
        <v>121</v>
      </c>
      <c r="E25" s="134">
        <v>200000</v>
      </c>
      <c r="F25" s="130">
        <v>11</v>
      </c>
      <c r="G25" s="130">
        <v>1</v>
      </c>
      <c r="H25" s="135"/>
      <c r="I25" s="130">
        <v>7.5</v>
      </c>
      <c r="J25" s="130">
        <v>13.5</v>
      </c>
      <c r="K25" s="130">
        <v>0.72</v>
      </c>
      <c r="L25" s="135"/>
      <c r="M25" s="133" t="s">
        <v>177</v>
      </c>
      <c r="N25" s="134">
        <f>E25/540*12000</f>
        <v>4444444.444444445</v>
      </c>
      <c r="O25" s="132" t="s">
        <v>187</v>
      </c>
      <c r="P25" s="138" t="s">
        <v>182</v>
      </c>
      <c r="Q25" s="133" t="s">
        <v>132</v>
      </c>
      <c r="R25" s="135"/>
      <c r="S25" s="200"/>
      <c r="T25" s="134">
        <v>9104</v>
      </c>
    </row>
    <row r="26" spans="1:20" s="111" customFormat="1" ht="30" x14ac:dyDescent="0.25">
      <c r="A26" s="215"/>
      <c r="B26" s="217" t="s">
        <v>153</v>
      </c>
      <c r="C26" s="130" t="s">
        <v>96</v>
      </c>
      <c r="D26" s="130" t="s">
        <v>121</v>
      </c>
      <c r="E26" s="134">
        <v>100000</v>
      </c>
      <c r="F26" s="130">
        <v>1</v>
      </c>
      <c r="G26" s="130">
        <v>1</v>
      </c>
      <c r="H26" s="135"/>
      <c r="I26" s="130">
        <v>5</v>
      </c>
      <c r="J26" s="130">
        <v>12</v>
      </c>
      <c r="K26" s="130">
        <v>0.93</v>
      </c>
      <c r="L26" s="135"/>
      <c r="M26" s="133" t="s">
        <v>169</v>
      </c>
      <c r="N26" s="134">
        <f>E26/530*12000</f>
        <v>2264150.9433962265</v>
      </c>
      <c r="O26" s="132" t="s">
        <v>118</v>
      </c>
      <c r="P26" s="138" t="s">
        <v>162</v>
      </c>
      <c r="Q26" s="133" t="s">
        <v>143</v>
      </c>
      <c r="R26" s="135"/>
      <c r="S26" s="200"/>
      <c r="T26" s="130">
        <v>489</v>
      </c>
    </row>
    <row r="27" spans="1:20" ht="30" x14ac:dyDescent="0.25">
      <c r="A27" s="215"/>
      <c r="B27" s="217" t="s">
        <v>78</v>
      </c>
      <c r="C27" s="130" t="s">
        <v>96</v>
      </c>
      <c r="D27" s="130" t="s">
        <v>121</v>
      </c>
      <c r="E27" s="134">
        <v>350000</v>
      </c>
      <c r="F27" s="130">
        <v>10</v>
      </c>
      <c r="G27" s="130">
        <v>1</v>
      </c>
      <c r="H27" s="135"/>
      <c r="I27" s="130">
        <v>7.5</v>
      </c>
      <c r="J27" s="130">
        <v>13.5</v>
      </c>
      <c r="K27" s="130">
        <v>0.72</v>
      </c>
      <c r="L27" s="135"/>
      <c r="M27" s="133" t="s">
        <v>176</v>
      </c>
      <c r="N27" s="134">
        <f>E27/240*12000</f>
        <v>17500000</v>
      </c>
      <c r="O27" s="132" t="s">
        <v>187</v>
      </c>
      <c r="P27" s="138" t="s">
        <v>181</v>
      </c>
      <c r="Q27" s="133" t="s">
        <v>144</v>
      </c>
      <c r="R27" s="135"/>
      <c r="S27" s="200"/>
      <c r="T27" s="130">
        <v>550</v>
      </c>
    </row>
    <row r="28" spans="1:20" ht="30" x14ac:dyDescent="0.25">
      <c r="A28" s="215"/>
      <c r="B28" s="217" t="s">
        <v>79</v>
      </c>
      <c r="C28" s="130" t="s">
        <v>96</v>
      </c>
      <c r="D28" s="130" t="s">
        <v>121</v>
      </c>
      <c r="E28" s="134">
        <v>130000</v>
      </c>
      <c r="F28" s="130">
        <v>3</v>
      </c>
      <c r="G28" s="130">
        <v>1</v>
      </c>
      <c r="H28" s="135"/>
      <c r="I28" s="130">
        <v>7.5</v>
      </c>
      <c r="J28" s="130">
        <v>13.5</v>
      </c>
      <c r="K28" s="130">
        <v>0.72</v>
      </c>
      <c r="L28" s="135"/>
      <c r="M28" s="133" t="s">
        <v>176</v>
      </c>
      <c r="N28" s="134">
        <f>E28/340*12000</f>
        <v>4588235.2941176472</v>
      </c>
      <c r="O28" s="132" t="s">
        <v>187</v>
      </c>
      <c r="P28" s="138" t="s">
        <v>180</v>
      </c>
      <c r="Q28" s="133" t="s">
        <v>145</v>
      </c>
      <c r="R28" s="135"/>
      <c r="S28" s="200"/>
      <c r="T28" s="130">
        <v>446</v>
      </c>
    </row>
    <row r="29" spans="1:20" s="111" customFormat="1" ht="45" x14ac:dyDescent="0.25">
      <c r="A29" s="215"/>
      <c r="B29" s="217" t="s">
        <v>130</v>
      </c>
      <c r="C29" s="130" t="s">
        <v>96</v>
      </c>
      <c r="D29" s="130" t="s">
        <v>121</v>
      </c>
      <c r="E29" s="134">
        <v>800000</v>
      </c>
      <c r="F29" s="130">
        <v>4</v>
      </c>
      <c r="G29" s="130">
        <v>4</v>
      </c>
      <c r="H29" s="135"/>
      <c r="I29" s="130">
        <v>7.5</v>
      </c>
      <c r="J29" s="130">
        <v>13.5</v>
      </c>
      <c r="K29" s="130">
        <v>0.72</v>
      </c>
      <c r="L29" s="135"/>
      <c r="M29" s="133" t="s">
        <v>173</v>
      </c>
      <c r="N29" s="134">
        <f>E29/400*12000</f>
        <v>24000000</v>
      </c>
      <c r="O29" s="132" t="s">
        <v>187</v>
      </c>
      <c r="P29" s="138" t="s">
        <v>179</v>
      </c>
      <c r="Q29" s="133" t="s">
        <v>132</v>
      </c>
      <c r="R29" s="135"/>
      <c r="S29" s="200"/>
      <c r="T29" s="134">
        <v>1000</v>
      </c>
    </row>
    <row r="30" spans="1:20" s="111" customFormat="1" x14ac:dyDescent="0.25">
      <c r="A30" s="215"/>
      <c r="B30" s="217" t="s">
        <v>139</v>
      </c>
      <c r="C30" s="130" t="s">
        <v>96</v>
      </c>
      <c r="D30" s="130" t="s">
        <v>140</v>
      </c>
      <c r="E30" s="134">
        <v>92000</v>
      </c>
      <c r="F30" s="130">
        <v>1</v>
      </c>
      <c r="G30" s="130">
        <v>1</v>
      </c>
      <c r="H30" s="135"/>
      <c r="I30" s="130">
        <v>26</v>
      </c>
      <c r="J30" s="130">
        <v>26</v>
      </c>
      <c r="K30" s="130" t="s">
        <v>55</v>
      </c>
      <c r="L30" s="135"/>
      <c r="M30" s="143"/>
      <c r="N30" s="144"/>
      <c r="O30" s="135"/>
      <c r="P30" s="135"/>
      <c r="Q30" s="143"/>
      <c r="R30" s="135"/>
      <c r="S30" s="200"/>
      <c r="T30" s="130">
        <v>86</v>
      </c>
    </row>
    <row r="31" spans="1:20" ht="30" x14ac:dyDescent="0.25">
      <c r="A31" s="215"/>
      <c r="B31" s="217" t="s">
        <v>128</v>
      </c>
      <c r="C31" s="130" t="s">
        <v>96</v>
      </c>
      <c r="D31" s="130" t="s">
        <v>121</v>
      </c>
      <c r="E31" s="134">
        <v>500000</v>
      </c>
      <c r="F31" s="130">
        <v>1</v>
      </c>
      <c r="G31" s="130">
        <v>1</v>
      </c>
      <c r="H31" s="135"/>
      <c r="I31" s="130">
        <v>5</v>
      </c>
      <c r="J31" s="130">
        <v>12</v>
      </c>
      <c r="K31" s="130">
        <v>0.72</v>
      </c>
      <c r="L31" s="135"/>
      <c r="M31" s="133" t="s">
        <v>169</v>
      </c>
      <c r="N31" s="134">
        <f>E31/800*12000</f>
        <v>7500000</v>
      </c>
      <c r="O31" s="132" t="s">
        <v>118</v>
      </c>
      <c r="P31" s="138" t="s">
        <v>168</v>
      </c>
      <c r="Q31" s="133" t="s">
        <v>129</v>
      </c>
      <c r="R31" s="135"/>
      <c r="S31" s="201"/>
      <c r="T31" s="130">
        <v>465</v>
      </c>
    </row>
    <row r="34" spans="5:5" x14ac:dyDescent="0.25">
      <c r="E34" s="140"/>
    </row>
  </sheetData>
  <mergeCells count="7">
    <mergeCell ref="M5:S5"/>
    <mergeCell ref="I5:L5"/>
    <mergeCell ref="A2:B4"/>
    <mergeCell ref="S10:S31"/>
    <mergeCell ref="A8:A9"/>
    <mergeCell ref="A10:A18"/>
    <mergeCell ref="A19:A31"/>
  </mergeCells>
  <phoneticPr fontId="2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1891-2F1C-4C44-91B1-E60419F4866B}">
  <dimension ref="A1:I44"/>
  <sheetViews>
    <sheetView workbookViewId="0">
      <selection activeCell="B28" sqref="B28"/>
    </sheetView>
  </sheetViews>
  <sheetFormatPr defaultRowHeight="15" x14ac:dyDescent="0.25"/>
  <cols>
    <col min="1" max="1" width="21.85546875" customWidth="1"/>
    <col min="2" max="2" width="39.140625" customWidth="1"/>
    <col min="3" max="3" width="15.7109375" customWidth="1"/>
    <col min="4" max="4" width="16.42578125" customWidth="1"/>
    <col min="5" max="5" width="24.5703125" customWidth="1"/>
    <col min="6" max="7" width="16.28515625" style="111" customWidth="1"/>
    <col min="8" max="8" width="17.85546875" customWidth="1"/>
  </cols>
  <sheetData>
    <row r="1" spans="1:8" ht="15.75" thickBot="1" x14ac:dyDescent="0.3">
      <c r="A1" s="4" t="s">
        <v>61</v>
      </c>
    </row>
    <row r="2" spans="1:8" ht="15.75" thickBot="1" x14ac:dyDescent="0.3">
      <c r="C2" s="203" t="s">
        <v>62</v>
      </c>
      <c r="D2" s="204"/>
      <c r="E2" s="204"/>
      <c r="F2" s="205"/>
      <c r="G2" s="205"/>
      <c r="H2" s="206"/>
    </row>
    <row r="3" spans="1:8" ht="45" x14ac:dyDescent="0.25">
      <c r="A3" s="216" t="s">
        <v>63</v>
      </c>
      <c r="B3" s="74" t="s">
        <v>64</v>
      </c>
      <c r="C3" s="155" t="s">
        <v>65</v>
      </c>
      <c r="D3" s="156" t="s">
        <v>66</v>
      </c>
      <c r="E3" s="156" t="s">
        <v>67</v>
      </c>
      <c r="F3" s="147" t="s">
        <v>68</v>
      </c>
      <c r="G3" s="147" t="s">
        <v>70</v>
      </c>
      <c r="H3" s="148" t="s">
        <v>203</v>
      </c>
    </row>
    <row r="4" spans="1:8" x14ac:dyDescent="0.25">
      <c r="A4" s="207" t="s">
        <v>69</v>
      </c>
      <c r="B4" s="152" t="s">
        <v>202</v>
      </c>
      <c r="C4" s="149">
        <v>2.7167167948350876E-2</v>
      </c>
      <c r="D4" s="75">
        <v>3.3461592167390365E-3</v>
      </c>
      <c r="E4" s="77">
        <v>2.739726027397213E-3</v>
      </c>
      <c r="F4" s="75">
        <v>2.0158221631828448E-2</v>
      </c>
      <c r="G4" s="75">
        <v>6.9794941965012668E-3</v>
      </c>
      <c r="H4" s="76">
        <v>8.2018745148516557E-3</v>
      </c>
    </row>
    <row r="5" spans="1:8" x14ac:dyDescent="0.25">
      <c r="A5" s="207"/>
      <c r="B5" s="152" t="s">
        <v>206</v>
      </c>
      <c r="C5" s="149">
        <v>2.7167167948350876E-2</v>
      </c>
      <c r="D5" s="75">
        <v>3.3461592167390365E-3</v>
      </c>
      <c r="E5" s="77">
        <v>2.739726027397213E-3</v>
      </c>
      <c r="F5" s="75">
        <v>2.0158221631828448E-2</v>
      </c>
      <c r="G5" s="75">
        <v>6.9794941965012668E-3</v>
      </c>
      <c r="H5" s="76">
        <v>8.2018745148516557E-3</v>
      </c>
    </row>
    <row r="6" spans="1:8" x14ac:dyDescent="0.25">
      <c r="A6" s="207"/>
      <c r="B6" s="152" t="s">
        <v>207</v>
      </c>
      <c r="C6" s="149">
        <v>2.7167167948350876E-2</v>
      </c>
      <c r="D6" s="75">
        <v>3.3461592167390365E-3</v>
      </c>
      <c r="E6" s="77">
        <v>2.739726027397213E-3</v>
      </c>
      <c r="F6" s="75">
        <v>2.0158221631828448E-2</v>
      </c>
      <c r="G6" s="75">
        <v>6.9794941965012668E-3</v>
      </c>
      <c r="H6" s="76">
        <v>8.2018745148516557E-3</v>
      </c>
    </row>
    <row r="7" spans="1:8" x14ac:dyDescent="0.25">
      <c r="A7" s="207" t="s">
        <v>71</v>
      </c>
      <c r="B7" s="152" t="s">
        <v>205</v>
      </c>
      <c r="C7" s="149">
        <v>4.1956910067453085E-2</v>
      </c>
      <c r="D7" s="75">
        <v>3.3461592167390365E-3</v>
      </c>
      <c r="E7" s="77">
        <v>2.739726027397213E-3</v>
      </c>
      <c r="F7" s="75">
        <v>4.1956910067453085E-2</v>
      </c>
      <c r="G7" s="75">
        <v>6.9794941965012668E-3</v>
      </c>
      <c r="H7" s="76">
        <v>8.2018745148516557E-3</v>
      </c>
    </row>
    <row r="8" spans="1:8" x14ac:dyDescent="0.25">
      <c r="A8" s="207"/>
      <c r="B8" s="152" t="s">
        <v>204</v>
      </c>
      <c r="C8" s="149">
        <v>4.1956910067453085E-2</v>
      </c>
      <c r="D8" s="75">
        <v>3.3461592167390365E-3</v>
      </c>
      <c r="E8" s="77">
        <v>2.739726027397213E-3</v>
      </c>
      <c r="F8" s="75">
        <v>4.1956910067453085E-2</v>
      </c>
      <c r="G8" s="75">
        <v>6.9794941965012668E-3</v>
      </c>
      <c r="H8" s="76">
        <v>8.2018745148516557E-3</v>
      </c>
    </row>
    <row r="9" spans="1:8" x14ac:dyDescent="0.25">
      <c r="A9" s="208" t="s">
        <v>72</v>
      </c>
      <c r="B9" s="152" t="s">
        <v>120</v>
      </c>
      <c r="C9" s="149">
        <v>1.7602198359134461E-2</v>
      </c>
      <c r="D9" s="75">
        <v>3.3182115969789166E-3</v>
      </c>
      <c r="E9" s="75">
        <v>2.7397260273972321E-3</v>
      </c>
      <c r="F9" s="75">
        <v>9.973899714759548E-3</v>
      </c>
      <c r="G9" s="75">
        <v>6.9794941965012668E-3</v>
      </c>
      <c r="H9" s="76">
        <v>8.2018745148516557E-3</v>
      </c>
    </row>
    <row r="10" spans="1:8" x14ac:dyDescent="0.25">
      <c r="A10" s="208"/>
      <c r="B10" s="152" t="s">
        <v>122</v>
      </c>
      <c r="C10" s="149">
        <v>1.3146307563853939E-2</v>
      </c>
      <c r="D10" s="75">
        <v>4.1872396806438474E-3</v>
      </c>
      <c r="E10" s="75">
        <v>2.7397260273972321E-3</v>
      </c>
      <c r="F10" s="75">
        <v>1.3015373688949542E-2</v>
      </c>
      <c r="G10" s="75">
        <v>6.9794941965012668E-3</v>
      </c>
      <c r="H10" s="76">
        <v>8.2018745148516557E-3</v>
      </c>
    </row>
    <row r="11" spans="1:8" s="111" customFormat="1" x14ac:dyDescent="0.25">
      <c r="A11" s="208"/>
      <c r="B11" s="152" t="s">
        <v>149</v>
      </c>
      <c r="C11" s="149">
        <v>1.586976231026143E-2</v>
      </c>
      <c r="D11" s="75">
        <v>3.3815364625995729E-3</v>
      </c>
      <c r="E11" s="75">
        <v>2.733535007471628E-3</v>
      </c>
      <c r="F11" s="75">
        <v>8.9445160064565987E-3</v>
      </c>
      <c r="G11" s="75">
        <v>6.9794941965012668E-3</v>
      </c>
      <c r="H11" s="76">
        <v>8.2018745148516557E-3</v>
      </c>
    </row>
    <row r="12" spans="1:8" s="111" customFormat="1" x14ac:dyDescent="0.25">
      <c r="A12" s="208"/>
      <c r="B12" s="152" t="s">
        <v>127</v>
      </c>
      <c r="C12" s="149">
        <v>1.586976231026143E-2</v>
      </c>
      <c r="D12" s="75">
        <v>3.3815364625995729E-3</v>
      </c>
      <c r="E12" s="75">
        <v>2.733535007471628E-3</v>
      </c>
      <c r="F12" s="75">
        <v>8.9445160064565987E-3</v>
      </c>
      <c r="G12" s="75">
        <v>6.9794941965012668E-3</v>
      </c>
      <c r="H12" s="76">
        <v>8.2018745148516557E-3</v>
      </c>
    </row>
    <row r="13" spans="1:8" s="111" customFormat="1" x14ac:dyDescent="0.25">
      <c r="A13" s="208"/>
      <c r="B13" s="152" t="s">
        <v>73</v>
      </c>
      <c r="C13" s="150">
        <v>1.375462538884205E-2</v>
      </c>
      <c r="D13" s="77">
        <v>3.0119645504959511E-3</v>
      </c>
      <c r="E13" s="77">
        <v>2.739726027397213E-3</v>
      </c>
      <c r="F13" s="77">
        <v>1.2955654175046068E-2</v>
      </c>
      <c r="G13" s="75">
        <v>6.9794941965012668E-3</v>
      </c>
      <c r="H13" s="76">
        <v>8.2018745148516557E-3</v>
      </c>
    </row>
    <row r="14" spans="1:8" x14ac:dyDescent="0.25">
      <c r="A14" s="208"/>
      <c r="B14" s="152" t="s">
        <v>141</v>
      </c>
      <c r="C14" s="149">
        <v>9.0230142194099461E-3</v>
      </c>
      <c r="D14" s="75">
        <v>3.3705914772470462E-3</v>
      </c>
      <c r="E14" s="75">
        <v>2.7397260273972469E-3</v>
      </c>
      <c r="F14" s="75">
        <v>3.9724434283186661E-3</v>
      </c>
      <c r="G14" s="75">
        <v>6.9794941965012668E-3</v>
      </c>
      <c r="H14" s="76">
        <v>8.2018745148516557E-3</v>
      </c>
    </row>
    <row r="15" spans="1:8" s="111" customFormat="1" x14ac:dyDescent="0.25">
      <c r="A15" s="208"/>
      <c r="B15" s="152" t="s">
        <v>137</v>
      </c>
      <c r="C15" s="149">
        <v>1.7602198359134461E-2</v>
      </c>
      <c r="D15" s="75">
        <v>3.3182115969789166E-3</v>
      </c>
      <c r="E15" s="75">
        <v>2.7397260273972321E-3</v>
      </c>
      <c r="F15" s="75">
        <v>9.973899714759548E-3</v>
      </c>
      <c r="G15" s="75">
        <v>6.9794941965012668E-3</v>
      </c>
      <c r="H15" s="76">
        <v>8.2018745148516557E-3</v>
      </c>
    </row>
    <row r="16" spans="1:8" x14ac:dyDescent="0.25">
      <c r="A16" s="208"/>
      <c r="B16" s="152" t="s">
        <v>74</v>
      </c>
      <c r="C16" s="149">
        <v>1.3146307563853939E-2</v>
      </c>
      <c r="D16" s="75">
        <v>4.1872396806438474E-3</v>
      </c>
      <c r="E16" s="75">
        <v>2.7397260273972321E-3</v>
      </c>
      <c r="F16" s="75">
        <v>1.3015373688949542E-2</v>
      </c>
      <c r="G16" s="75">
        <v>6.9794941965012668E-3</v>
      </c>
      <c r="H16" s="76">
        <v>8.2018745148516557E-3</v>
      </c>
    </row>
    <row r="17" spans="1:9" x14ac:dyDescent="0.25">
      <c r="A17" s="208"/>
      <c r="B17" s="152" t="s">
        <v>75</v>
      </c>
      <c r="C17" s="150">
        <v>1.9208694396554992E-2</v>
      </c>
      <c r="D17" s="75">
        <v>4.1872396806438474E-3</v>
      </c>
      <c r="E17" s="75">
        <v>2.7397260273972321E-3</v>
      </c>
      <c r="F17" s="77">
        <v>1.9208694396554992E-2</v>
      </c>
      <c r="G17" s="75">
        <v>6.9794941965012668E-3</v>
      </c>
      <c r="H17" s="76">
        <v>8.2018745148516557E-3</v>
      </c>
    </row>
    <row r="18" spans="1:9" x14ac:dyDescent="0.25">
      <c r="A18" s="208" t="s">
        <v>76</v>
      </c>
      <c r="B18" s="152" t="s">
        <v>123</v>
      </c>
      <c r="C18" s="149">
        <v>1.8812749558386722E-2</v>
      </c>
      <c r="D18" s="75">
        <v>3.3182115969789166E-3</v>
      </c>
      <c r="E18" s="75">
        <v>2.7397260273972321E-3</v>
      </c>
      <c r="F18" s="75">
        <v>1.8812749558386722E-2</v>
      </c>
      <c r="G18" s="75">
        <v>6.9794941965012668E-3</v>
      </c>
      <c r="H18" s="76">
        <v>8.2018745148516557E-3</v>
      </c>
    </row>
    <row r="19" spans="1:9" s="111" customFormat="1" x14ac:dyDescent="0.25">
      <c r="A19" s="208"/>
      <c r="B19" s="152" t="s">
        <v>124</v>
      </c>
      <c r="C19" s="150">
        <v>1.6361516833439442E-2</v>
      </c>
      <c r="D19" s="77">
        <v>5.0312909245731853E-3</v>
      </c>
      <c r="E19" s="77">
        <v>3.554151446341918E-3</v>
      </c>
      <c r="F19" s="77">
        <v>1.5859996665915387E-2</v>
      </c>
      <c r="G19" s="75">
        <v>6.9794941965012668E-3</v>
      </c>
      <c r="H19" s="76">
        <v>8.2018745148516557E-3</v>
      </c>
    </row>
    <row r="20" spans="1:9" s="111" customFormat="1" x14ac:dyDescent="0.25">
      <c r="A20" s="208"/>
      <c r="B20" s="152" t="s">
        <v>125</v>
      </c>
      <c r="C20" s="149">
        <v>9.0230142194099461E-3</v>
      </c>
      <c r="D20" s="75">
        <v>3.3705914772470462E-3</v>
      </c>
      <c r="E20" s="75">
        <v>2.7397260273972469E-3</v>
      </c>
      <c r="F20" s="75">
        <v>3.9724434283186661E-3</v>
      </c>
      <c r="G20" s="75">
        <v>6.9794941965012668E-3</v>
      </c>
      <c r="H20" s="76">
        <v>8.2018745148516557E-3</v>
      </c>
    </row>
    <row r="21" spans="1:9" s="111" customFormat="1" x14ac:dyDescent="0.25">
      <c r="A21" s="208"/>
      <c r="B21" s="152" t="s">
        <v>126</v>
      </c>
      <c r="C21" s="150">
        <v>1.6361516833439442E-2</v>
      </c>
      <c r="D21" s="77">
        <v>5.0312909245731853E-3</v>
      </c>
      <c r="E21" s="77">
        <v>3.554151446341918E-3</v>
      </c>
      <c r="F21" s="77">
        <v>1.5859996665915387E-2</v>
      </c>
      <c r="G21" s="75">
        <v>6.9794941965012668E-3</v>
      </c>
      <c r="H21" s="76">
        <v>8.2018745148516557E-3</v>
      </c>
    </row>
    <row r="22" spans="1:9" s="111" customFormat="1" x14ac:dyDescent="0.25">
      <c r="A22" s="208"/>
      <c r="B22" s="152" t="s">
        <v>147</v>
      </c>
      <c r="C22" s="150">
        <v>1.6361516833439442E-2</v>
      </c>
      <c r="D22" s="77">
        <v>5.0312909245731853E-3</v>
      </c>
      <c r="E22" s="77">
        <v>3.554151446341918E-3</v>
      </c>
      <c r="F22" s="77">
        <v>1.5859996665915387E-2</v>
      </c>
      <c r="G22" s="75">
        <v>6.9794941965012668E-3</v>
      </c>
      <c r="H22" s="76">
        <v>8.2018745148516557E-3</v>
      </c>
    </row>
    <row r="23" spans="1:9" s="111" customFormat="1" x14ac:dyDescent="0.25">
      <c r="A23" s="208"/>
      <c r="B23" s="152" t="s">
        <v>77</v>
      </c>
      <c r="C23" s="149">
        <v>7.2774118402533497E-3</v>
      </c>
      <c r="D23" s="75">
        <v>3.4594435027782834E-3</v>
      </c>
      <c r="E23" s="75">
        <v>2.739726027397239E-3</v>
      </c>
      <c r="F23" s="75">
        <v>6.6637787378796094E-3</v>
      </c>
      <c r="G23" s="75">
        <v>6.9794941965012668E-3</v>
      </c>
      <c r="H23" s="76">
        <v>8.2018745148516557E-3</v>
      </c>
    </row>
    <row r="24" spans="1:9" s="111" customFormat="1" x14ac:dyDescent="0.25">
      <c r="A24" s="208"/>
      <c r="B24" s="152" t="s">
        <v>146</v>
      </c>
      <c r="C24" s="149">
        <v>9.0230142194099461E-3</v>
      </c>
      <c r="D24" s="75">
        <v>3.3705914772470462E-3</v>
      </c>
      <c r="E24" s="75">
        <v>2.7397260273972469E-3</v>
      </c>
      <c r="F24" s="75">
        <v>3.9724434283186661E-3</v>
      </c>
      <c r="G24" s="75">
        <v>6.9794941965012668E-3</v>
      </c>
      <c r="H24" s="76">
        <v>8.2018745148516557E-3</v>
      </c>
    </row>
    <row r="25" spans="1:9" s="111" customFormat="1" x14ac:dyDescent="0.25">
      <c r="A25" s="208"/>
      <c r="B25" s="152" t="s">
        <v>153</v>
      </c>
      <c r="C25" s="150">
        <v>2.4495202328812693E-2</v>
      </c>
      <c r="D25" s="75">
        <v>4.1872396806438474E-3</v>
      </c>
      <c r="E25" s="75">
        <v>2.7397260273972321E-3</v>
      </c>
      <c r="F25" s="77">
        <v>2.4495202328812693E-2</v>
      </c>
      <c r="G25" s="75">
        <v>6.9794941965012668E-3</v>
      </c>
      <c r="H25" s="76">
        <v>8.2018745148516557E-3</v>
      </c>
    </row>
    <row r="26" spans="1:9" s="111" customFormat="1" x14ac:dyDescent="0.25">
      <c r="A26" s="208"/>
      <c r="B26" s="152" t="s">
        <v>78</v>
      </c>
      <c r="C26" s="149">
        <v>1.3146307563853939E-2</v>
      </c>
      <c r="D26" s="75">
        <v>4.1872396806438474E-3</v>
      </c>
      <c r="E26" s="75">
        <v>2.7397260273972321E-3</v>
      </c>
      <c r="F26" s="75">
        <v>1.3015373688949542E-2</v>
      </c>
      <c r="G26" s="75">
        <v>6.9794941965012668E-3</v>
      </c>
      <c r="H26" s="76">
        <v>8.2018745148516557E-3</v>
      </c>
    </row>
    <row r="27" spans="1:9" x14ac:dyDescent="0.25">
      <c r="A27" s="208"/>
      <c r="B27" s="152" t="s">
        <v>79</v>
      </c>
      <c r="C27" s="149">
        <v>1.8812749558386722E-2</v>
      </c>
      <c r="D27" s="75">
        <v>4.1872396806438474E-3</v>
      </c>
      <c r="E27" s="75">
        <v>2.7397260273972321E-3</v>
      </c>
      <c r="F27" s="75">
        <v>1.8812749558386722E-2</v>
      </c>
      <c r="G27" s="75">
        <v>6.9794941965012668E-3</v>
      </c>
      <c r="H27" s="76">
        <v>8.2018745148516557E-3</v>
      </c>
    </row>
    <row r="28" spans="1:9" s="111" customFormat="1" x14ac:dyDescent="0.25">
      <c r="A28" s="209"/>
      <c r="B28" s="153" t="s">
        <v>130</v>
      </c>
      <c r="C28" s="150">
        <v>1.6361516833439442E-2</v>
      </c>
      <c r="D28" s="77">
        <v>5.0312909245731853E-3</v>
      </c>
      <c r="E28" s="77">
        <v>3.554151446341918E-3</v>
      </c>
      <c r="F28" s="77">
        <v>1.5859996665915387E-2</v>
      </c>
      <c r="G28" s="75">
        <v>6.9794941965012668E-3</v>
      </c>
      <c r="H28" s="76">
        <v>8.2018745148516557E-3</v>
      </c>
    </row>
    <row r="29" spans="1:9" s="111" customFormat="1" x14ac:dyDescent="0.25">
      <c r="A29" s="209"/>
      <c r="B29" s="153" t="s">
        <v>139</v>
      </c>
      <c r="C29" s="149">
        <v>1.3146307563853939E-2</v>
      </c>
      <c r="D29" s="75">
        <v>4.1872396806438474E-3</v>
      </c>
      <c r="E29" s="75">
        <v>2.7397260273972321E-3</v>
      </c>
      <c r="F29" s="75">
        <v>1.3015373688949542E-2</v>
      </c>
      <c r="G29" s="75">
        <v>6.9794941965012668E-3</v>
      </c>
      <c r="H29" s="76">
        <v>8.2018745148516557E-3</v>
      </c>
    </row>
    <row r="30" spans="1:9" ht="15.75" thickBot="1" x14ac:dyDescent="0.3">
      <c r="A30" s="210"/>
      <c r="B30" s="154" t="s">
        <v>128</v>
      </c>
      <c r="C30" s="151">
        <v>2.4495202328812693E-2</v>
      </c>
      <c r="D30" s="157">
        <v>4.1872396806438474E-3</v>
      </c>
      <c r="E30" s="157">
        <v>2.7397260273972321E-3</v>
      </c>
      <c r="F30" s="78">
        <v>2.4495202328812693E-2</v>
      </c>
      <c r="G30" s="157">
        <v>6.9794941965012668E-3</v>
      </c>
      <c r="H30" s="158">
        <v>8.2018745148516557E-3</v>
      </c>
    </row>
    <row r="31" spans="1:9" ht="15.75" x14ac:dyDescent="0.25">
      <c r="C31" s="12"/>
      <c r="D31" s="12"/>
      <c r="E31" s="12"/>
      <c r="F31" s="12"/>
      <c r="G31" s="12"/>
      <c r="H31" s="12"/>
    </row>
    <row r="32" spans="1:9" ht="15.75" customHeight="1" x14ac:dyDescent="0.25">
      <c r="A32" s="202" t="s">
        <v>80</v>
      </c>
      <c r="B32" s="202"/>
      <c r="C32" s="202"/>
      <c r="D32" s="202"/>
      <c r="E32" s="202"/>
      <c r="F32" s="202"/>
      <c r="G32" s="202"/>
      <c r="H32" s="202"/>
      <c r="I32" s="202"/>
    </row>
    <row r="33" spans="1:9" x14ac:dyDescent="0.25">
      <c r="A33" s="202"/>
      <c r="B33" s="202"/>
      <c r="C33" s="202"/>
      <c r="D33" s="202"/>
      <c r="E33" s="202"/>
      <c r="F33" s="202"/>
      <c r="G33" s="202"/>
      <c r="H33" s="202"/>
      <c r="I33" s="202"/>
    </row>
    <row r="34" spans="1:9" x14ac:dyDescent="0.25">
      <c r="A34" s="202"/>
      <c r="B34" s="202"/>
      <c r="C34" s="202"/>
      <c r="D34" s="202"/>
      <c r="E34" s="202"/>
      <c r="F34" s="202"/>
      <c r="G34" s="202"/>
      <c r="H34" s="202"/>
      <c r="I34" s="202"/>
    </row>
    <row r="35" spans="1:9" x14ac:dyDescent="0.25">
      <c r="A35" s="202"/>
      <c r="B35" s="202"/>
      <c r="C35" s="202"/>
      <c r="D35" s="202"/>
      <c r="E35" s="202"/>
      <c r="F35" s="202"/>
      <c r="G35" s="202"/>
      <c r="H35" s="202"/>
      <c r="I35" s="202"/>
    </row>
    <row r="36" spans="1:9" x14ac:dyDescent="0.25">
      <c r="A36" s="202"/>
      <c r="B36" s="202"/>
      <c r="C36" s="202"/>
      <c r="D36" s="202"/>
      <c r="E36" s="202"/>
      <c r="F36" s="202"/>
      <c r="G36" s="202"/>
      <c r="H36" s="202"/>
      <c r="I36" s="202"/>
    </row>
    <row r="37" spans="1:9" x14ac:dyDescent="0.25">
      <c r="A37" s="202"/>
      <c r="B37" s="202"/>
      <c r="C37" s="202"/>
      <c r="D37" s="202"/>
      <c r="E37" s="202"/>
      <c r="F37" s="202"/>
      <c r="G37" s="202"/>
      <c r="H37" s="202"/>
      <c r="I37" s="202"/>
    </row>
    <row r="38" spans="1:9" x14ac:dyDescent="0.25">
      <c r="A38" s="202"/>
      <c r="B38" s="202"/>
      <c r="C38" s="202"/>
      <c r="D38" s="202"/>
      <c r="E38" s="202"/>
      <c r="F38" s="202"/>
      <c r="G38" s="202"/>
      <c r="H38" s="202"/>
      <c r="I38" s="202"/>
    </row>
    <row r="39" spans="1:9" x14ac:dyDescent="0.25">
      <c r="A39" s="202"/>
      <c r="B39" s="202"/>
      <c r="C39" s="202"/>
      <c r="D39" s="202"/>
      <c r="E39" s="202"/>
      <c r="F39" s="202"/>
      <c r="G39" s="202"/>
      <c r="H39" s="202"/>
      <c r="I39" s="202"/>
    </row>
    <row r="40" spans="1:9" x14ac:dyDescent="0.25">
      <c r="A40" s="202"/>
      <c r="B40" s="202"/>
      <c r="C40" s="202"/>
      <c r="D40" s="202"/>
      <c r="E40" s="202"/>
      <c r="F40" s="202"/>
      <c r="G40" s="202"/>
      <c r="H40" s="202"/>
      <c r="I40" s="202"/>
    </row>
    <row r="41" spans="1:9" x14ac:dyDescent="0.25">
      <c r="A41" s="202"/>
      <c r="B41" s="202"/>
      <c r="C41" s="202"/>
      <c r="D41" s="202"/>
      <c r="E41" s="202"/>
      <c r="F41" s="202"/>
      <c r="G41" s="202"/>
      <c r="H41" s="202"/>
      <c r="I41" s="202"/>
    </row>
    <row r="42" spans="1:9" x14ac:dyDescent="0.25">
      <c r="A42" s="202"/>
      <c r="B42" s="202"/>
      <c r="C42" s="202"/>
      <c r="D42" s="202"/>
      <c r="E42" s="202"/>
      <c r="F42" s="202"/>
      <c r="G42" s="202"/>
      <c r="H42" s="202"/>
      <c r="I42" s="202"/>
    </row>
    <row r="43" spans="1:9" x14ac:dyDescent="0.25">
      <c r="A43" s="202"/>
      <c r="B43" s="202"/>
      <c r="C43" s="202"/>
      <c r="D43" s="202"/>
      <c r="E43" s="202"/>
      <c r="F43" s="202"/>
      <c r="G43" s="202"/>
      <c r="H43" s="202"/>
      <c r="I43" s="202"/>
    </row>
    <row r="44" spans="1:9" x14ac:dyDescent="0.25">
      <c r="A44" s="202"/>
      <c r="B44" s="202"/>
      <c r="C44" s="202"/>
      <c r="D44" s="202"/>
      <c r="E44" s="202"/>
      <c r="F44" s="202"/>
      <c r="G44" s="202"/>
      <c r="H44" s="202"/>
      <c r="I44" s="202"/>
    </row>
  </sheetData>
  <mergeCells count="6">
    <mergeCell ref="A32:I44"/>
    <mergeCell ref="C2:H2"/>
    <mergeCell ref="A4:A6"/>
    <mergeCell ref="A7:A8"/>
    <mergeCell ref="A9:A17"/>
    <mergeCell ref="A18:A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7FCD-60CE-4BD0-BE86-E9312F2F9AE7}">
  <dimension ref="A2:B6"/>
  <sheetViews>
    <sheetView workbookViewId="0">
      <selection activeCell="B2" sqref="B2"/>
    </sheetView>
  </sheetViews>
  <sheetFormatPr defaultRowHeight="15" x14ac:dyDescent="0.25"/>
  <cols>
    <col min="1" max="1" width="18.28515625" customWidth="1"/>
    <col min="2" max="2" width="24.28515625" customWidth="1"/>
  </cols>
  <sheetData>
    <row r="2" spans="1:2" x14ac:dyDescent="0.25">
      <c r="A2" t="s">
        <v>81</v>
      </c>
      <c r="B2" t="s">
        <v>52</v>
      </c>
    </row>
    <row r="3" spans="1:2" x14ac:dyDescent="0.25">
      <c r="B3" t="s">
        <v>82</v>
      </c>
    </row>
    <row r="4" spans="1:2" x14ac:dyDescent="0.25">
      <c r="B4" t="s">
        <v>83</v>
      </c>
    </row>
    <row r="5" spans="1:2" x14ac:dyDescent="0.25">
      <c r="B5" t="s">
        <v>84</v>
      </c>
    </row>
    <row r="6" spans="1:2" x14ac:dyDescent="0.25">
      <c r="B6" t="s">
        <v>85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D6ECD19AEA1747967D4EE05AA3DDBB" ma:contentTypeVersion="12" ma:contentTypeDescription="Create a new document." ma:contentTypeScope="" ma:versionID="e4d94a2b7f7c282bd4fd8b8e7657e684">
  <xsd:schema xmlns:xsd="http://www.w3.org/2001/XMLSchema" xmlns:xs="http://www.w3.org/2001/XMLSchema" xmlns:p="http://schemas.microsoft.com/office/2006/metadata/properties" xmlns:ns2="e54e9d69-8cdb-4579-b328-703e984eeff4" xmlns:ns3="68c54c30-50e3-4e73-8b3c-ce8b4e64f70a" targetNamespace="http://schemas.microsoft.com/office/2006/metadata/properties" ma:root="true" ma:fieldsID="3f7ce3da60ded7eda44d702ec03d9d63" ns2:_="" ns3:_="">
    <xsd:import namespace="e54e9d69-8cdb-4579-b328-703e984eeff4"/>
    <xsd:import namespace="68c54c30-50e3-4e73-8b3c-ce8b4e64f7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9d69-8cdb-4579-b328-703e984ee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c54c30-50e3-4e73-8b3c-ce8b4e64f7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E894DE-7ED6-4BC2-9E97-C9404C9E4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9d69-8cdb-4579-b328-703e984eeff4"/>
    <ds:schemaRef ds:uri="68c54c30-50e3-4e73-8b3c-ce8b4e64f7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6538E-1BD9-4B68-84C3-9B1BCC953767}">
  <ds:schemaRefs>
    <ds:schemaRef ds:uri="http://schemas.microsoft.com/sharepoint/v3/contenttype/forms"/>
  </ds:schemaRefs>
</ds:datastoreItem>
</file>

<file path=customXml/itemProps3.xml><?xml version="1.0" encoding="utf-8"?>
<ds:datastoreItem xmlns:ds="http://schemas.openxmlformats.org/officeDocument/2006/customXml" ds:itemID="{440D53EC-86A1-4E8E-9F55-95B461B7C5AF}">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54e9d69-8cdb-4579-b328-703e984eeff4"/>
    <ds:schemaRef ds:uri="68c54c30-50e3-4e73-8b3c-ce8b4e64f70a"/>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NPA Details</vt:lpstr>
      <vt:lpstr>Customer Segmentation</vt:lpstr>
      <vt:lpstr>Standard Customer Assumptions</vt:lpstr>
      <vt:lpstr>Peak Load Shape Factors</vt:lpstr>
      <vt:lpstr>Workbook</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Madnick, Philip</dc:creator>
  <cp:keywords/>
  <dc:description/>
  <cp:lastModifiedBy>Madnick, Philip</cp:lastModifiedBy>
  <cp:revision/>
  <dcterms:created xsi:type="dcterms:W3CDTF">2021-05-07T17:10:24Z</dcterms:created>
  <dcterms:modified xsi:type="dcterms:W3CDTF">2021-12-08T17:24:27Z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2021-05-07T17:41:50Z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79232b56-bdcc-4c27-abb1-000081ff5207</vt:lpwstr>
  </property>
  <property fmtid="{D5CDD505-2E9C-101B-9397-08002B2CF9AE}" pid="8" name="MSIP_Label_6490586b-6766-439a-826f-fa6da183971c_ContentBits">
    <vt:lpwstr>0</vt:lpwstr>
  </property>
  <property fmtid="{D5CDD505-2E9C-101B-9397-08002B2CF9AE}" pid="9" name="ContentTypeId">
    <vt:lpwstr>0x010100D4D6ECD19AEA1747967D4EE05AA3DDBB</vt:lpwstr>
  </property>
</Properties>
</file>