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consolidatededison.sharepoint.com/sites/NPSTeam/Shared Documents/NPA gas project DEV (Q1 2021 sprint)/NPA Area Project RFP/"/>
    </mc:Choice>
  </mc:AlternateContent>
  <xr:revisionPtr revIDLastSave="549" documentId="8_{624295B2-CC8C-4BAA-8547-D9FDF69A474D}" xr6:coauthVersionLast="46" xr6:coauthVersionMax="47" xr10:uidLastSave="{C36AC504-143E-42A2-9BBB-80862F7C544C}"/>
  <bookViews>
    <workbookView xWindow="-120" yWindow="-120" windowWidth="19440" windowHeight="15000" xr2:uid="{CD5BA005-0CBE-4444-B0EA-AF50FF498ACD}"/>
  </bookViews>
  <sheets>
    <sheet name="Summary" sheetId="2" r:id="rId1"/>
    <sheet name="NPA Details" sheetId="1" r:id="rId2"/>
    <sheet name="Customer Segmentation" sheetId="5" r:id="rId3"/>
    <sheet name="Standard Customer Assumptions" sheetId="6" r:id="rId4"/>
    <sheet name="Peak Load Shape Factors" sheetId="7" r:id="rId5"/>
    <sheet name="Workbook" sheetId="4" state="hidden" r:id="rId6"/>
  </sheets>
  <definedNames>
    <definedName name="_xlnm._FilterDatabase" localSheetId="2" hidden="1">'Customer Segmentation'!#REF!</definedName>
    <definedName name="_xlnm.Print_Area" localSheetId="0">Summary!$A$1:$H$25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1" i="6" l="1"/>
  <c r="N29" i="6"/>
  <c r="N28" i="6"/>
  <c r="N27" i="6"/>
  <c r="N26" i="6"/>
  <c r="N25" i="6"/>
  <c r="N24" i="6"/>
  <c r="N23" i="6"/>
  <c r="N22" i="6"/>
  <c r="N21" i="6"/>
  <c r="N20" i="6"/>
  <c r="N19" i="6"/>
  <c r="N18" i="6"/>
  <c r="N17" i="6"/>
  <c r="N16" i="6"/>
  <c r="N15" i="6"/>
  <c r="N14" i="6"/>
  <c r="N13" i="6"/>
  <c r="N12" i="6"/>
  <c r="N11" i="6"/>
  <c r="N10" i="6"/>
  <c r="N9" i="6"/>
  <c r="Q9" i="1"/>
  <c r="M9" i="1"/>
  <c r="I9" i="1"/>
  <c r="H9" i="1"/>
  <c r="G9" i="1"/>
  <c r="F9" i="1"/>
  <c r="D28" i="2"/>
  <c r="C28" i="2"/>
  <c r="B28" i="2"/>
  <c r="A28" i="2"/>
  <c r="P18" i="1"/>
  <c r="P17" i="1"/>
  <c r="P16" i="1"/>
  <c r="P15" i="1"/>
  <c r="P14" i="1"/>
  <c r="P13" i="1"/>
  <c r="P12" i="1"/>
  <c r="P11" i="1"/>
  <c r="P10" i="1"/>
  <c r="N9" i="1" l="1"/>
  <c r="O9" i="1" l="1"/>
  <c r="P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tc={7DFD0EA1-5DEE-4390-B128-60D5E32401CA}</author>
  </authors>
  <commentList>
    <comment ref="F6" authorId="0" shapeId="0" xr:uid="{7DFD0EA1-5DEE-4390-B128-60D5E32401CA}">
      <text>
        <t>[Threaded comment]
Your version of Excel allows you to read this threaded comment; however, any edits to it will get removed if the file is opened in a newer version of Excel. Learn more: https://go.microsoft.com/fwlink/?linkid=870924
Comment:
    Is it possible to just have respondent provide costs based on defined assumptions we give them, e.g. 2500 sq ft. SF home, 3.5 ton HP system to allow for more apples to apples comparison of responses</t>
      </text>
    </comment>
  </commentList>
</comments>
</file>

<file path=xl/sharedStrings.xml><?xml version="1.0" encoding="utf-8"?>
<sst xmlns="http://schemas.openxmlformats.org/spreadsheetml/2006/main" count="389" uniqueCount="227">
  <si>
    <t>Non-Pipeline Alternative Program Questionnaire: Targeted Area Load Reduction RFP Summary</t>
  </si>
  <si>
    <t>General Instructions:</t>
  </si>
  <si>
    <t xml:space="preserve">Respondent should use this workbook to input the itemized cost and benefit details associated with their response proposal to Con Edison's NPA Targeted Area Load Reduction RFP. 
Respondent should enter data into all required fields on this Summary page and the NPA Details page. 
Note that the actual Measure Benefits acquired by the Program will be a performance-based determination made by Con Edison's M&amp;V analysis, with consideration of the respondent's engineering estimates, on each specific NPA project.
Selected respondent(s) should expect to receive 2 types of payments from Con Edison during the term of their NPA contract:
1. Incentive payments at a variable $/measure item rate for each completed installation for a qualified customer. Rate will be determined based on the respondent's inputs in columns Q and V on the NPA Details page. Incentive payments are intended to cover all or a portion of the respondent's material and labor costs associated with the measure installations. (E.g. NPA incentive price for a Heat Recovery Ventilator would vary based on the size of the unit required to meet the scope of the project.)
2. Implementation payments at a fixed $/measure item rate for each completed installation for a qualified customer. Rate will be determined based on the respondent's input in column R on the NPA Details page. Implementation payments are intended to cover all the respondent's overhead and profit margin costs associated with the measure installations. (E.g. NPA implementation price for a Heat Recovery Ventilator would be set at a fixed $/customer rate.)
Note: Con Edison will examine the total NPA Program implementation cost per unit of load reduction as a key factor in determining the feasability of the respondent's proposed solution. Therefore, Respondents should optimize their proposed pricing by considering the potential scale and longevity of this NPA Program.
</t>
  </si>
  <si>
    <t>Instructions for this Page:</t>
  </si>
  <si>
    <t>Respondent Information</t>
  </si>
  <si>
    <t>Company Name</t>
  </si>
  <si>
    <t>Contact Person Name</t>
  </si>
  <si>
    <t>Contact Person Number</t>
  </si>
  <si>
    <t>Contact Person Email</t>
  </si>
  <si>
    <t>Company Experience, years</t>
  </si>
  <si>
    <t xml:space="preserve">Limitations on Acceptable Proposals </t>
  </si>
  <si>
    <t xml:space="preserve">Will the proposed solution result in the following: </t>
  </si>
  <si>
    <t>Y/N</t>
  </si>
  <si>
    <t xml:space="preserve">Lead to significant shifts in end-use natural gas consumption to other fossil fuels, including #2, #4, or #6 fuel oil, diesel fuel, gasoline, or propane. 
</t>
  </si>
  <si>
    <t xml:space="preserve">Lead to significant increases in end-use carbon emissions. 
</t>
  </si>
  <si>
    <t xml:space="preserve">Meaningfully reduce the reliability of the natural gas supply to Con Edison customers. 
</t>
  </si>
  <si>
    <t>Require construction of new utility-sided gas transmission or distribution pipeline infrastructure.</t>
  </si>
  <si>
    <t>Require significant direct investments by the Respondent for facilities or services outside of the Con Edison service territory.</t>
  </si>
  <si>
    <t>Does the solution provide overall load reduction within the identified area?</t>
  </si>
  <si>
    <t>Summary of Results</t>
  </si>
  <si>
    <t>Total Peak Demand</t>
  </si>
  <si>
    <t>Total NPA Implementation Cost</t>
  </si>
  <si>
    <t>Total NPA Program Funding Request</t>
  </si>
  <si>
    <t>Total 1st Year Measure &amp; Installation Cost</t>
  </si>
  <si>
    <t>Non-Pipeline Alternative Program Questionnaire: Targeted Area Load Reduction RFP Details</t>
  </si>
  <si>
    <t>Instructions:</t>
  </si>
  <si>
    <t>Measure &amp; Installation Costs</t>
  </si>
  <si>
    <t>General Measure Information</t>
  </si>
  <si>
    <t>Measure Benefits</t>
  </si>
  <si>
    <t>Customer Out-of-Pocket Cost</t>
  </si>
  <si>
    <r>
      <t>Incentive/Grant from 3</t>
    </r>
    <r>
      <rPr>
        <b/>
        <vertAlign val="superscript"/>
        <sz val="11"/>
        <color theme="1"/>
        <rFont val="Calibri"/>
        <family val="2"/>
        <scheme val="minor"/>
      </rPr>
      <t>rd</t>
    </r>
    <r>
      <rPr>
        <b/>
        <sz val="11"/>
        <color theme="1"/>
        <rFont val="Calibri"/>
        <family val="2"/>
        <scheme val="minor"/>
      </rPr>
      <t>-Party Program(s)</t>
    </r>
  </si>
  <si>
    <t>Incentive from Existing Con Edison Program(s)</t>
  </si>
  <si>
    <t>NPA Program Funding Request</t>
  </si>
  <si>
    <t>Additional Lifetime Measure &amp; Installation Cost(s)</t>
  </si>
  <si>
    <t>Measure Assumptions</t>
  </si>
  <si>
    <t>Technology Type</t>
  </si>
  <si>
    <t>Measure</t>
  </si>
  <si>
    <t>Effective Useful Life (EUL)</t>
  </si>
  <si>
    <t>Installation Timeline</t>
  </si>
  <si>
    <t>Annual Gas Energy Savings (Dth/yr)</t>
  </si>
  <si>
    <t>Gas Peak Day Demand Reduction (Dth/dy)</t>
  </si>
  <si>
    <t>Annual Electric Energy Savings (kWh/yr)</t>
  </si>
  <si>
    <t>Electric Peak Hour Demand Reduction (kW)</t>
  </si>
  <si>
    <t>Annual Oil Energy Savings (MMBtu/yr)</t>
  </si>
  <si>
    <t>Incentive from Con Edison NPA Program</t>
  </si>
  <si>
    <t>Implementation Fee from Con Edison NPA Program</t>
  </si>
  <si>
    <t>Lifetime Measure O&amp;M Cost</t>
  </si>
  <si>
    <t>Lifetime Measure Revenue Stream</t>
  </si>
  <si>
    <t>Select from drop down</t>
  </si>
  <si>
    <t>Enter measure/technology name</t>
  </si>
  <si>
    <t xml:space="preserve">Enter customer segment type or identify a specific customer </t>
  </si>
  <si>
    <t>Provide typical timeframe to complete installation (incl. time for permitting and procuring materials)</t>
  </si>
  <si>
    <t>Include cost component to be charged to participating customer.</t>
  </si>
  <si>
    <t>Include incentive/grant amount currently being offered by an existing NYSERDA, NYC Mayors Office, Federal/State/City tax credits or Other non-Con Edison Program, if applicable.</t>
  </si>
  <si>
    <t>Include incentive amount currently being offered by an existing Con Edison Energy Efficiency, Clean Heat, Demand Response, or Other Program, if applicable.</t>
  </si>
  <si>
    <t>Include additional NPA incentive amount being requested from Con Edison as part of this RFP response.</t>
  </si>
  <si>
    <t>Include all overhead fees for NPA Program operation being requested from Con Edison as part of this RFP response.</t>
  </si>
  <si>
    <r>
      <rPr>
        <b/>
        <i/>
        <sz val="8"/>
        <color theme="1"/>
        <rFont val="Calibri"/>
        <family val="2"/>
        <scheme val="minor"/>
      </rPr>
      <t>Optional</t>
    </r>
    <r>
      <rPr>
        <i/>
        <sz val="8"/>
        <color theme="1"/>
        <rFont val="Calibri"/>
        <family val="2"/>
        <scheme val="minor"/>
      </rPr>
      <t>. Include all measure-related O&amp;M costs to be paid by the participating customer over the EUL of the measure. Do not include fuel costs.</t>
    </r>
  </si>
  <si>
    <r>
      <rPr>
        <b/>
        <i/>
        <sz val="8"/>
        <color theme="1"/>
        <rFont val="Calibri"/>
        <family val="2"/>
        <scheme val="minor"/>
      </rPr>
      <t>Optional</t>
    </r>
    <r>
      <rPr>
        <i/>
        <sz val="8"/>
        <color theme="1"/>
        <rFont val="Calibri"/>
        <family val="2"/>
        <scheme val="minor"/>
      </rPr>
      <t xml:space="preserve">. Include all measure-related revenue streams to be paid to the participating customer over the EUL of the measure (e.g utility DR program). </t>
    </r>
  </si>
  <si>
    <t>Electrification</t>
  </si>
  <si>
    <t>Ducted  Central Air-Source Heat Pump</t>
  </si>
  <si>
    <t>Residential</t>
  </si>
  <si>
    <t>6 weeks</t>
  </si>
  <si>
    <t>NA</t>
  </si>
  <si>
    <t> </t>
  </si>
  <si>
    <t>Total​</t>
  </si>
  <si>
    <t>1,121​</t>
  </si>
  <si>
    <t>513,911​</t>
  </si>
  <si>
    <t>100%​</t>
  </si>
  <si>
    <t>Gas Peak Load Shape Factors</t>
  </si>
  <si>
    <t>Equipment End-Use Category</t>
  </si>
  <si>
    <t>Sector</t>
  </si>
  <si>
    <t>Customer Segment</t>
  </si>
  <si>
    <t>Space Heating</t>
  </si>
  <si>
    <t>Domestic Hot Water</t>
  </si>
  <si>
    <t>Interior Equipment (Cooking &amp; Laundry Appliances)</t>
  </si>
  <si>
    <t>Total Facility</t>
  </si>
  <si>
    <t>Smart Thermostat Measure</t>
  </si>
  <si>
    <t>Multifamily</t>
  </si>
  <si>
    <t>Small Business</t>
  </si>
  <si>
    <t>Grocery</t>
  </si>
  <si>
    <t>Small Office</t>
  </si>
  <si>
    <t>Small Retail</t>
  </si>
  <si>
    <t>Commercial &amp; Industrial</t>
  </si>
  <si>
    <t>Hospital</t>
  </si>
  <si>
    <t>Large Office</t>
  </si>
  <si>
    <t>Large Retail</t>
  </si>
  <si>
    <r>
      <rPr>
        <b/>
        <sz val="12"/>
        <rFont val="Calibri"/>
        <family val="2"/>
        <scheme val="minor"/>
      </rPr>
      <t>The table above provides details on the Peak Load Shape Factors (PLSF) for Con Edison’s service territory</t>
    </r>
    <r>
      <rPr>
        <sz val="12"/>
        <rFont val="Calibri"/>
        <family val="2"/>
        <scheme val="minor"/>
      </rPr>
      <t xml:space="preserve"> broken down by customer segment. 
The PLSF is the summation of the hourly fractional gas loads for a prototypical building over a 24 hour period that coincides with the winter peak design day. A PLSF was computed for 17 different customer segments and 3 different equipment end-use categories using a TMY weather-modified version of the US DOE residential and commercial gas load shape curves.
Hourly load shapes were developed for each hour of the year (8,760 hours total). A load shape provides the hourly percentage of annual load for a specific end use, meaning that the sum of hourly fractions over one year will result in one therm of gas energy consumption. These load shapes leverage the United States Department of Energy (DOE) residential and commercial prototypical models, and are categorized by customer segment and equipment end-use type (i.e. total facility, heating, hot water, and interior equipment). From these load shapes, a peak load shape factor (PLSF) for winter peak periods was calculated.
</t>
    </r>
  </si>
  <si>
    <t>Type of Technology</t>
  </si>
  <si>
    <t>Energy Efficiency</t>
  </si>
  <si>
    <t>Demand Response</t>
  </si>
  <si>
    <t>Energy Storage</t>
  </si>
  <si>
    <t>Other</t>
  </si>
  <si>
    <t>Please provide details requested below in all yellow cells. Row 28 will auto populate based on inputs from the NPA Details page.</t>
  </si>
  <si>
    <t xml:space="preserve">Respondent must breakout the detail from their RFP response proposal into itemized measures organized by customer segment type. For each measure respondent is required to enter all the requested benefit and cost detail. Only include measures that directly or indirectly impact natural-gas consuming equipment. Populate data in the beige-colored fields. </t>
  </si>
  <si>
    <t>Provide EUL (use TRM v8 Appendix P,  where applicable) or contracted length of measure</t>
  </si>
  <si>
    <t xml:space="preserve">Use computations from TRM v8 along with the provided generic input parameters on the Standard Customer Assumptions page. Field entry should clearly show the computation. Projects involving identified customers may use input parameters specific to the customer rather than the generic input parameters on the Standard Customer Assumptions page. For measure technologies that are not listed in the TRM please include a separate Excel workbook demonstrating the computation being used. </t>
  </si>
  <si>
    <t>Use the Peak Load Shape Factor multipliers provided on the Peak Load Shape Factor page. (note: Dth/dy = Dth/yr X PLSF)</t>
  </si>
  <si>
    <t>Use computations from TRM v8 along with the provided generic input parameters on the Standard Customer Assumptions page. Field entry should clearly show the computation. Projects involving identified customers may use input parameters specific to the customer rather than the generic input parameters on the Standard Customer Assumptions page. For measure technologies that are not listed in the TRM please include a separate Excel workbook demonstrating the computation being used and include both summer and winter benefits combined. Use negative value if the measure causes an increase in comsumption/demand.</t>
  </si>
  <si>
    <t xml:space="preserve">Only use this field for measures that impact dual-fuel equipment (e.g. natural gas + oil). Use computations from TRM v8 along with the provided generic input parameters on the Standard Customer Assumptions page. Field entry should clearly show the computation. Projects involving identified customers may use input parameters specific to the customer rather than the generic input parameters on the Standard Customer Assumptions page. For measure technologies that are not listed in the TRM please include a separate Excel workbook demonstrating the computation being used. </t>
  </si>
  <si>
    <t>Include assumed measure details (beyond any generic input parameters taken from the Standard Customer Assumptions page) that directly impact the benefits and costs.</t>
  </si>
  <si>
    <t>-Single-family home, 2930 sq ft built in 1980
- Existing gas furnace (80% AFUE) + central AC (11.8 EER, 14 SEER) w/ adequate ductwork
- 4.5 ton ASHP system upgrade (15 EER,  20.7 EERseasonal, 22.3 SEER, 3.4 COP, 3.3 COPseasonal)
- upgrade to 200A electric distribution panel 
- annual full load heating hours = 867
- annual full load cooling hours = 649</t>
  </si>
  <si>
    <t>Standard Customer Assumptions</t>
  </si>
  <si>
    <t>Construction</t>
  </si>
  <si>
    <t>HVAC System (Heating/Cooling)</t>
  </si>
  <si>
    <t>Hot Water</t>
  </si>
  <si>
    <t>Location</t>
  </si>
  <si>
    <t>Vintage</t>
  </si>
  <si>
    <t>Conditioned Square Footage</t>
  </si>
  <si>
    <t>Conditioned Floors</t>
  </si>
  <si>
    <t># of Buildings</t>
  </si>
  <si>
    <t># of Apartments</t>
  </si>
  <si>
    <t>Wall Construction R-value</t>
  </si>
  <si>
    <t>Roof Construction R-value</t>
  </si>
  <si>
    <t>Window Glazing U-value</t>
  </si>
  <si>
    <t>Infiltration</t>
  </si>
  <si>
    <t>System &amp; Distribution Type</t>
  </si>
  <si>
    <t>Size (Btuh)</t>
  </si>
  <si>
    <t>Efficiency</t>
  </si>
  <si>
    <t>EFLH</t>
  </si>
  <si>
    <t>Thermostat Setpoints</t>
  </si>
  <si>
    <t>Duct/Pipe Insulation</t>
  </si>
  <si>
    <t>DHW Demand (gpd)</t>
  </si>
  <si>
    <t>Single-Family</t>
  </si>
  <si>
    <t>NYC</t>
  </si>
  <si>
    <t>Existing Average (1979 - 2006)</t>
  </si>
  <si>
    <t>0.5 ACH</t>
  </si>
  <si>
    <t>Furnace + CAC, Packaged Single-Zone</t>
  </si>
  <si>
    <t>54,000 / 48,000</t>
  </si>
  <si>
    <t>AFUE = 80% / SEER = 14.0</t>
  </si>
  <si>
    <t>867/649</t>
  </si>
  <si>
    <t xml:space="preserve">Daytime: 70°F/75°F 
Night Setback: 67°F/78°F </t>
  </si>
  <si>
    <t>Uninsulated</t>
  </si>
  <si>
    <t>3.0 ACH</t>
  </si>
  <si>
    <t>Small Multifamily</t>
  </si>
  <si>
    <t>Prior to 1979</t>
  </si>
  <si>
    <t>1.0 ACH</t>
  </si>
  <si>
    <t>Central Steam Boiler + Room AC</t>
  </si>
  <si>
    <t>Et = 75%/ EER = 11.8</t>
  </si>
  <si>
    <t>757/507</t>
  </si>
  <si>
    <t xml:space="preserve">Daytime: 70°F/75°F 
Night Setback: 70°F/78°F </t>
  </si>
  <si>
    <t>Large Multifamily</t>
  </si>
  <si>
    <t>526/793</t>
  </si>
  <si>
    <t>Small Commercial</t>
  </si>
  <si>
    <t>Assembly</t>
  </si>
  <si>
    <t>1970s</t>
  </si>
  <si>
    <t>Packaged Single-Zone, No Economizer</t>
  </si>
  <si>
    <t>Et = 80%/ EER = 11.8</t>
  </si>
  <si>
    <t>603/669</t>
  </si>
  <si>
    <t xml:space="preserve">Occupied: 72°F/76°F 
Unoccupied: 69°F/79°F </t>
  </si>
  <si>
    <t>Auto Repair</t>
  </si>
  <si>
    <t>1,910/426</t>
  </si>
  <si>
    <t xml:space="preserve">Daytime: 72°F/76°F 
Night Setback: 67°F/81°F </t>
  </si>
  <si>
    <t>Fast-Food Restaurant</t>
  </si>
  <si>
    <t>813/645</t>
  </si>
  <si>
    <t xml:space="preserve">Occupied: 72°F/77°F 
Unoccupied: 69°F/80°F </t>
  </si>
  <si>
    <t>Full-Service Restaurant</t>
  </si>
  <si>
    <t>821/574</t>
  </si>
  <si>
    <t>191/1,279</t>
  </si>
  <si>
    <t xml:space="preserve">Occupied: 70°F/74°F 
Unoccupied: 65°F/79°F </t>
  </si>
  <si>
    <t>Motel</t>
  </si>
  <si>
    <t>PTACs</t>
  </si>
  <si>
    <t>619/1,233</t>
  </si>
  <si>
    <t>Religious</t>
  </si>
  <si>
    <t>722/279</t>
  </si>
  <si>
    <t xml:space="preserve">Occupied: 70°F/76°F 
Unoccupied: 64°F/82°F </t>
  </si>
  <si>
    <t>431/955</t>
  </si>
  <si>
    <t>545/882</t>
  </si>
  <si>
    <t>Large Commercial</t>
  </si>
  <si>
    <t>Big Box Retail</t>
  </si>
  <si>
    <t>Community College</t>
  </si>
  <si>
    <t>HW Boiler + Chiller, Packaged Single-Zone VAV</t>
  </si>
  <si>
    <t>Ec = 82%/ kW/Ton = 0.56</t>
  </si>
  <si>
    <t>434/658</t>
  </si>
  <si>
    <t xml:space="preserve">Occupied: 72°F/76°F 
Unoccupied: 67°F/81°F </t>
  </si>
  <si>
    <t>Dormitory</t>
  </si>
  <si>
    <t>HW Boiler + Chiller, Fan Coil Terminals</t>
  </si>
  <si>
    <t>Ec = 82%/ kW/Ton = 0.61</t>
  </si>
  <si>
    <t>465/800</t>
  </si>
  <si>
    <t>Elementary School</t>
  </si>
  <si>
    <t>840/394</t>
  </si>
  <si>
    <t>High School</t>
  </si>
  <si>
    <t>268/341</t>
  </si>
  <si>
    <t>HW Boiler + Chiller, CAV</t>
  </si>
  <si>
    <t>1,077/1,424</t>
  </si>
  <si>
    <t>Hotel</t>
  </si>
  <si>
    <t>Guest Rooms: PTACs
Corridors: HW Boiler + Chiller, Packaged Single-Zone VAV w/ Economizer</t>
  </si>
  <si>
    <t>229/2,929</t>
  </si>
  <si>
    <t>Industrial (Light)</t>
  </si>
  <si>
    <t>714/549</t>
  </si>
  <si>
    <t xml:space="preserve">Occupied: 70°F/78°F 
Unoccupied: 67°F/81°F </t>
  </si>
  <si>
    <t>2,034/720</t>
  </si>
  <si>
    <t xml:space="preserve">Occupied: 70°F/75°F 
Unoccupied: 67°F/81°F </t>
  </si>
  <si>
    <t>2,101/1,068</t>
  </si>
  <si>
    <t xml:space="preserve">Occupied: 72°F/76°F 
Unoccupied: 67°F/78°F </t>
  </si>
  <si>
    <t>University</t>
  </si>
  <si>
    <t>684/690</t>
  </si>
  <si>
    <t>Warehouse - Refrigerated</t>
  </si>
  <si>
    <t>New Construction</t>
  </si>
  <si>
    <t>Warehouse</t>
  </si>
  <si>
    <t>452/400</t>
  </si>
  <si>
    <t xml:space="preserve">Occupied: 68°F/80°F 
Unoccupied: 63°F/85°F </t>
  </si>
  <si>
    <t>Customer Segmentation for Soundview NPA</t>
  </si>
  <si>
    <t>Boiler Energy Management Sytem Measure</t>
  </si>
  <si>
    <t xml:space="preserve">Single-Family </t>
  </si>
  <si>
    <t>Small Multi-Family: Apartment</t>
  </si>
  <si>
    <t>Large Multi-Family: Apartment</t>
  </si>
  <si>
    <t>Small Multi-Family: Common Area</t>
  </si>
  <si>
    <t>Large Multi-Family: Common Area</t>
  </si>
  <si>
    <t>Use these generic input parameters when formulating the measure benefits for unidentified customers. These parameters are sourced from the TRM v8 Appendices A and G.</t>
  </si>
  <si>
    <t>Natural/Mechanical Ventilation</t>
  </si>
  <si>
    <t>Use ASHRAE 62.1 minimum CFM ventilation requirements</t>
  </si>
  <si>
    <t>Gas Account Type</t>
  </si>
  <si>
    <t>Number of Accounts</t>
  </si>
  <si>
    <t>Annual Gas Consumption (Dth/yr)</t>
  </si>
  <si>
    <t>% of Total Gas Consumption</t>
  </si>
  <si>
    <t xml:space="preserve">Heating </t>
  </si>
  <si>
    <t>Non-Heating</t>
  </si>
  <si>
    <t>Multi-Family: Apartment</t>
  </si>
  <si>
    <t>Multi-Family: Common Area</t>
  </si>
  <si>
    <t>Restaurant</t>
  </si>
  <si>
    <t>Misc/Entertainment</t>
  </si>
  <si>
    <t>Auto Repair / Transportation</t>
  </si>
  <si>
    <t>Education</t>
  </si>
  <si>
    <t>Warehouse / Industrial</t>
  </si>
  <si>
    <t>~0%</t>
  </si>
  <si>
    <t>Laundromat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</si>
</sst>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numFmt numFmtId="165" formatCode="#,##0.0"/>
    <numFmt numFmtId="166" formatCode="0.0"/>
    <numFmt numFmtId="167" formatCode="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u/>
      <sz val="14"/>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i/>
      <sz val="11"/>
      <color rgb="FFFF0000"/>
      <name val="Calibri"/>
      <family val="2"/>
      <scheme val="minor"/>
    </font>
    <font>
      <sz val="12"/>
      <color theme="1"/>
      <name val="Calibri"/>
      <family val="2"/>
      <scheme val="minor"/>
    </font>
    <font>
      <sz val="12"/>
      <name val="Calibri"/>
      <family val="2"/>
      <scheme val="minor"/>
    </font>
    <font>
      <b/>
      <sz val="12"/>
      <name val="Calibri"/>
      <family val="2"/>
      <scheme val="minor"/>
    </font>
    <font>
      <b/>
      <u/>
      <sz val="16"/>
      <color theme="0"/>
      <name val="Calibri"/>
      <family val="2"/>
      <scheme val="minor"/>
    </font>
    <font>
      <i/>
      <sz val="8"/>
      <color theme="1"/>
      <name val="Calibri"/>
      <family val="2"/>
      <scheme val="minor"/>
    </font>
    <font>
      <b/>
      <sz val="11"/>
      <name val="Calibri"/>
      <family val="2"/>
      <scheme val="minor"/>
    </font>
    <font>
      <b/>
      <vertAlign val="superscript"/>
      <sz val="11"/>
      <color theme="1"/>
      <name val="Calibri"/>
      <family val="2"/>
      <scheme val="minor"/>
    </font>
    <font>
      <sz val="10"/>
      <name val="Calibri"/>
      <family val="2"/>
      <scheme val="minor"/>
    </font>
    <font>
      <b/>
      <sz val="12"/>
      <color theme="1"/>
      <name val="Calibri"/>
      <family val="2"/>
      <scheme val="minor"/>
    </font>
    <font>
      <i/>
      <sz val="10"/>
      <color theme="1"/>
      <name val="Calibri"/>
      <family val="2"/>
      <scheme val="minor"/>
    </font>
    <font>
      <sz val="11"/>
      <color rgb="FFFF0000"/>
      <name val="Calibri"/>
      <family val="2"/>
      <scheme val="minor"/>
    </font>
    <font>
      <b/>
      <i/>
      <sz val="8"/>
      <color theme="1"/>
      <name val="Calibri"/>
      <family val="2"/>
      <scheme val="minor"/>
    </font>
    <font>
      <sz val="10"/>
      <color rgb="FF000000"/>
      <name val="Times New Roman"/>
      <charset val="1"/>
    </font>
    <font>
      <sz val="10"/>
      <color theme="1"/>
      <name val="Calibri"/>
      <family val="2"/>
      <scheme val="minor"/>
    </font>
    <font>
      <b/>
      <sz val="10"/>
      <color rgb="FFFFFFFF"/>
      <name val="Calibri"/>
      <charset val="1"/>
    </font>
    <font>
      <i/>
      <sz val="8"/>
      <name val="Calibri"/>
      <family val="2"/>
      <scheme val="minor"/>
    </font>
    <font>
      <sz val="11"/>
      <name val="Calibri"/>
      <family val="2"/>
      <scheme val="minor"/>
    </font>
    <font>
      <b/>
      <sz val="11"/>
      <color rgb="FFFFFFFF"/>
      <name val="Calibri"/>
      <charset val="1"/>
    </font>
  </fonts>
  <fills count="13">
    <fill>
      <patternFill patternType="none"/>
    </fill>
    <fill>
      <patternFill patternType="gray125"/>
    </fill>
    <fill>
      <patternFill patternType="solid">
        <fgColor theme="0" tint="-0.34998626667073579"/>
        <bgColor indexed="64"/>
      </patternFill>
    </fill>
    <fill>
      <patternFill patternType="solid">
        <fgColor rgb="FFFFFF99"/>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0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000000"/>
      </right>
      <top/>
      <bottom style="medium">
        <color indexed="64"/>
      </bottom>
      <diagonal/>
    </border>
    <border>
      <left/>
      <right style="thin">
        <color rgb="FF000000"/>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rgb="FF000000"/>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28">
    <xf numFmtId="0" fontId="0" fillId="0" borderId="0" xfId="0"/>
    <xf numFmtId="0" fontId="0" fillId="0" borderId="0" xfId="0" applyAlignment="1">
      <alignment horizontal="center"/>
    </xf>
    <xf numFmtId="0" fontId="4" fillId="0" borderId="0" xfId="0" applyFont="1"/>
    <xf numFmtId="0" fontId="0" fillId="2" borderId="0" xfId="0" applyFill="1"/>
    <xf numFmtId="0" fontId="5" fillId="0" borderId="0" xfId="0" applyFont="1"/>
    <xf numFmtId="0" fontId="6" fillId="0" borderId="0" xfId="0" applyFont="1"/>
    <xf numFmtId="0" fontId="7" fillId="0" borderId="0" xfId="0" applyFont="1" applyAlignment="1">
      <alignment wrapText="1"/>
    </xf>
    <xf numFmtId="0" fontId="7" fillId="0" borderId="0" xfId="0" applyFont="1" applyAlignment="1">
      <alignment horizontal="left" wrapText="1"/>
    </xf>
    <xf numFmtId="0" fontId="3" fillId="0" borderId="1" xfId="0" applyFont="1" applyBorder="1"/>
    <xf numFmtId="0" fontId="3" fillId="0" borderId="0" xfId="0" applyFont="1"/>
    <xf numFmtId="0" fontId="3" fillId="4" borderId="1" xfId="0" applyFont="1" applyFill="1" applyBorder="1" applyAlignment="1">
      <alignment horizontal="center"/>
    </xf>
    <xf numFmtId="0" fontId="8" fillId="0" borderId="0" xfId="0" applyFont="1"/>
    <xf numFmtId="0" fontId="0" fillId="0" borderId="0" xfId="0" applyAlignment="1">
      <alignment horizontal="left" vertical="top" wrapText="1" indent="2"/>
    </xf>
    <xf numFmtId="0" fontId="9" fillId="0" borderId="0" xfId="0" quotePrefix="1" applyFont="1" applyAlignment="1">
      <alignment horizontal="right"/>
    </xf>
    <xf numFmtId="0" fontId="0" fillId="0" borderId="0" xfId="0" applyAlignment="1">
      <alignment horizontal="right"/>
    </xf>
    <xf numFmtId="0" fontId="0" fillId="5" borderId="1" xfId="0" applyFill="1" applyBorder="1"/>
    <xf numFmtId="0" fontId="3" fillId="0" borderId="10" xfId="0" applyFont="1" applyBorder="1" applyAlignment="1">
      <alignment horizontal="center" wrapText="1"/>
    </xf>
    <xf numFmtId="0" fontId="0" fillId="5" borderId="10" xfId="0" applyFill="1" applyBorder="1"/>
    <xf numFmtId="0" fontId="0" fillId="5" borderId="14" xfId="0" applyFill="1" applyBorder="1"/>
    <xf numFmtId="0" fontId="0" fillId="5" borderId="15" xfId="0" applyFill="1" applyBorder="1"/>
    <xf numFmtId="0" fontId="3" fillId="0" borderId="5" xfId="0" applyFont="1" applyBorder="1" applyAlignment="1">
      <alignment horizontal="center"/>
    </xf>
    <xf numFmtId="0" fontId="3" fillId="0" borderId="6" xfId="0" applyFont="1" applyBorder="1" applyAlignment="1">
      <alignment horizontal="center"/>
    </xf>
    <xf numFmtId="0" fontId="3" fillId="0" borderId="6" xfId="0" applyFont="1" applyBorder="1" applyAlignment="1">
      <alignment horizontal="center" wrapText="1"/>
    </xf>
    <xf numFmtId="0" fontId="3" fillId="0" borderId="7" xfId="0" applyFont="1" applyBorder="1" applyAlignment="1">
      <alignment horizontal="center" wrapText="1"/>
    </xf>
    <xf numFmtId="0" fontId="13" fillId="0" borderId="20" xfId="0" applyFont="1" applyBorder="1" applyAlignment="1">
      <alignment horizontal="center" vertical="center" wrapText="1"/>
    </xf>
    <xf numFmtId="0" fontId="0" fillId="5" borderId="24" xfId="0" applyFill="1" applyBorder="1"/>
    <xf numFmtId="0" fontId="0" fillId="5" borderId="25" xfId="0" applyFill="1" applyBorder="1"/>
    <xf numFmtId="0" fontId="0" fillId="5" borderId="5" xfId="0" applyFill="1" applyBorder="1"/>
    <xf numFmtId="164" fontId="0" fillId="5" borderId="1" xfId="0" applyNumberFormat="1" applyFill="1" applyBorder="1"/>
    <xf numFmtId="164" fontId="0" fillId="5" borderId="5" xfId="0" applyNumberFormat="1" applyFill="1" applyBorder="1"/>
    <xf numFmtId="164" fontId="0" fillId="5" borderId="7" xfId="0" applyNumberFormat="1" applyFill="1" applyBorder="1"/>
    <xf numFmtId="164" fontId="0" fillId="5" borderId="10" xfId="0" applyNumberFormat="1" applyFill="1" applyBorder="1"/>
    <xf numFmtId="164" fontId="0" fillId="5" borderId="11" xfId="0" applyNumberFormat="1" applyFill="1" applyBorder="1"/>
    <xf numFmtId="164" fontId="0" fillId="5" borderId="14" xfId="0" applyNumberFormat="1" applyFill="1" applyBorder="1"/>
    <xf numFmtId="164" fontId="0" fillId="5" borderId="16" xfId="0" applyNumberFormat="1" applyFill="1" applyBorder="1"/>
    <xf numFmtId="0" fontId="14" fillId="7" borderId="26" xfId="0" applyFont="1" applyFill="1" applyBorder="1" applyAlignment="1">
      <alignment horizontal="center"/>
    </xf>
    <xf numFmtId="0" fontId="13" fillId="0" borderId="27" xfId="0" applyFont="1" applyBorder="1" applyAlignment="1">
      <alignment horizontal="center" vertical="center" wrapText="1"/>
    </xf>
    <xf numFmtId="164" fontId="0" fillId="5" borderId="6" xfId="0" applyNumberFormat="1" applyFill="1" applyBorder="1"/>
    <xf numFmtId="164" fontId="0" fillId="7" borderId="7" xfId="0" applyNumberFormat="1" applyFill="1" applyBorder="1"/>
    <xf numFmtId="164" fontId="0" fillId="7" borderId="11" xfId="0" applyNumberFormat="1" applyFill="1" applyBorder="1"/>
    <xf numFmtId="164" fontId="0" fillId="5" borderId="15" xfId="0" applyNumberFormat="1" applyFill="1" applyBorder="1"/>
    <xf numFmtId="164" fontId="0" fillId="7" borderId="16" xfId="0" applyNumberFormat="1" applyFill="1" applyBorder="1"/>
    <xf numFmtId="0" fontId="13" fillId="0" borderId="28" xfId="0" applyFont="1" applyBorder="1" applyAlignment="1">
      <alignment horizontal="center" vertical="center"/>
    </xf>
    <xf numFmtId="0" fontId="13" fillId="0" borderId="28" xfId="0" applyFont="1" applyBorder="1" applyAlignment="1">
      <alignment horizontal="center" vertical="center" wrapText="1"/>
    </xf>
    <xf numFmtId="0" fontId="13" fillId="0" borderId="32" xfId="0" applyFont="1" applyBorder="1" applyAlignment="1">
      <alignment horizontal="center" vertical="center" wrapText="1"/>
    </xf>
    <xf numFmtId="0" fontId="0" fillId="2" borderId="31" xfId="0" applyFill="1" applyBorder="1" applyAlignment="1">
      <alignment horizontal="center"/>
    </xf>
    <xf numFmtId="0" fontId="13" fillId="0" borderId="30" xfId="0" applyFont="1" applyBorder="1" applyAlignment="1">
      <alignment horizontal="center" vertical="center" wrapText="1"/>
    </xf>
    <xf numFmtId="0" fontId="3" fillId="0" borderId="18" xfId="0" applyFont="1" applyBorder="1" applyAlignment="1">
      <alignment horizontal="center" wrapText="1"/>
    </xf>
    <xf numFmtId="0" fontId="0" fillId="2" borderId="23" xfId="0" applyFill="1" applyBorder="1"/>
    <xf numFmtId="0" fontId="13" fillId="0" borderId="16" xfId="0" applyFont="1" applyBorder="1" applyAlignment="1">
      <alignment horizontal="center" vertical="center" wrapText="1"/>
    </xf>
    <xf numFmtId="0" fontId="0" fillId="5" borderId="6" xfId="0" applyFill="1" applyBorder="1"/>
    <xf numFmtId="0" fontId="0" fillId="5" borderId="23" xfId="0" applyFill="1" applyBorder="1"/>
    <xf numFmtId="0" fontId="0" fillId="5" borderId="8" xfId="0" applyFill="1" applyBorder="1"/>
    <xf numFmtId="0" fontId="0" fillId="5" borderId="9" xfId="0" applyFill="1" applyBorder="1"/>
    <xf numFmtId="164" fontId="0" fillId="5" borderId="8" xfId="0" applyNumberFormat="1" applyFill="1" applyBorder="1"/>
    <xf numFmtId="164" fontId="0" fillId="5" borderId="9" xfId="0" applyNumberFormat="1" applyFill="1" applyBorder="1"/>
    <xf numFmtId="164" fontId="0" fillId="5" borderId="34" xfId="0" applyNumberFormat="1" applyFill="1" applyBorder="1"/>
    <xf numFmtId="0" fontId="0" fillId="5" borderId="35" xfId="0" applyFill="1" applyBorder="1"/>
    <xf numFmtId="3" fontId="0" fillId="5" borderId="6" xfId="0" applyNumberFormat="1" applyFill="1" applyBorder="1"/>
    <xf numFmtId="3" fontId="0" fillId="5" borderId="7" xfId="0" applyNumberFormat="1" applyFill="1" applyBorder="1"/>
    <xf numFmtId="3" fontId="0" fillId="5" borderId="1" xfId="0" applyNumberFormat="1" applyFill="1" applyBorder="1"/>
    <xf numFmtId="3" fontId="0" fillId="5" borderId="11" xfId="0" applyNumberFormat="1" applyFill="1" applyBorder="1"/>
    <xf numFmtId="3" fontId="0" fillId="5" borderId="9" xfId="0" applyNumberFormat="1" applyFill="1" applyBorder="1"/>
    <xf numFmtId="3" fontId="0" fillId="5" borderId="34" xfId="0" applyNumberFormat="1" applyFill="1" applyBorder="1"/>
    <xf numFmtId="3" fontId="0" fillId="5" borderId="15" xfId="0" applyNumberFormat="1" applyFill="1" applyBorder="1"/>
    <xf numFmtId="3" fontId="0" fillId="5" borderId="16" xfId="0" applyNumberFormat="1" applyFill="1" applyBorder="1"/>
    <xf numFmtId="3" fontId="0" fillId="5" borderId="5" xfId="0" applyNumberFormat="1" applyFill="1" applyBorder="1"/>
    <xf numFmtId="3" fontId="0" fillId="5" borderId="10" xfId="0" applyNumberFormat="1" applyFill="1" applyBorder="1"/>
    <xf numFmtId="165" fontId="0" fillId="5" borderId="6" xfId="0" applyNumberFormat="1" applyFill="1" applyBorder="1"/>
    <xf numFmtId="165" fontId="0" fillId="5" borderId="1" xfId="0" applyNumberFormat="1" applyFill="1" applyBorder="1"/>
    <xf numFmtId="165" fontId="0" fillId="5" borderId="22" xfId="0" applyNumberFormat="1" applyFill="1" applyBorder="1"/>
    <xf numFmtId="165" fontId="0" fillId="5" borderId="2" xfId="0" applyNumberFormat="1" applyFill="1" applyBorder="1"/>
    <xf numFmtId="165" fontId="0" fillId="5" borderId="17" xfId="0" applyNumberFormat="1" applyFill="1" applyBorder="1"/>
    <xf numFmtId="164" fontId="3" fillId="8" borderId="1" xfId="0" applyNumberFormat="1" applyFont="1" applyFill="1" applyBorder="1" applyAlignment="1">
      <alignment horizontal="center"/>
    </xf>
    <xf numFmtId="0" fontId="14" fillId="0" borderId="1" xfId="0" applyFont="1" applyBorder="1" applyAlignment="1">
      <alignment horizontal="center" wrapText="1"/>
    </xf>
    <xf numFmtId="0" fontId="3" fillId="0" borderId="11" xfId="0" applyFont="1" applyBorder="1" applyAlignment="1">
      <alignment horizontal="center" wrapText="1"/>
    </xf>
    <xf numFmtId="165" fontId="0" fillId="5" borderId="34" xfId="0" applyNumberFormat="1" applyFill="1" applyBorder="1"/>
    <xf numFmtId="0" fontId="0" fillId="9" borderId="5" xfId="0" applyFill="1" applyBorder="1" applyAlignment="1">
      <alignment horizontal="center"/>
    </xf>
    <xf numFmtId="0" fontId="3" fillId="9" borderId="22" xfId="0" applyFont="1" applyFill="1" applyBorder="1" applyAlignment="1">
      <alignment horizontal="center" vertical="center" wrapText="1"/>
    </xf>
    <xf numFmtId="10" fontId="0" fillId="0" borderId="1" xfId="1" applyNumberFormat="1" applyFont="1" applyFill="1" applyBorder="1" applyAlignment="1">
      <alignment horizontal="center"/>
    </xf>
    <xf numFmtId="10" fontId="0" fillId="0" borderId="11" xfId="1" applyNumberFormat="1" applyFont="1" applyFill="1" applyBorder="1" applyAlignment="1">
      <alignment horizontal="center"/>
    </xf>
    <xf numFmtId="10" fontId="0" fillId="0" borderId="1" xfId="1" applyNumberFormat="1" applyFont="1" applyBorder="1" applyAlignment="1">
      <alignment horizontal="center"/>
    </xf>
    <xf numFmtId="10" fontId="0" fillId="0" borderId="15" xfId="1" applyNumberFormat="1" applyFont="1" applyBorder="1" applyAlignment="1">
      <alignment horizontal="center"/>
    </xf>
    <xf numFmtId="0" fontId="19" fillId="0" borderId="0" xfId="0" applyFont="1"/>
    <xf numFmtId="0" fontId="13" fillId="11" borderId="39" xfId="0" applyFont="1" applyFill="1" applyBorder="1" applyAlignment="1">
      <alignment horizontal="center" vertical="center"/>
    </xf>
    <xf numFmtId="0" fontId="13" fillId="11" borderId="0" xfId="0" applyFont="1" applyFill="1" applyAlignment="1">
      <alignment horizontal="center" vertical="center" wrapText="1"/>
    </xf>
    <xf numFmtId="0" fontId="13" fillId="11" borderId="38" xfId="0" applyFont="1" applyFill="1" applyBorder="1" applyAlignment="1">
      <alignment horizontal="center" vertical="center" wrapText="1"/>
    </xf>
    <xf numFmtId="0" fontId="13" fillId="11" borderId="36" xfId="0" applyFont="1" applyFill="1" applyBorder="1" applyAlignment="1">
      <alignment horizontal="center" vertical="center" wrapText="1"/>
    </xf>
    <xf numFmtId="0" fontId="13" fillId="11" borderId="42" xfId="0" quotePrefix="1" applyFont="1" applyFill="1" applyBorder="1" applyAlignment="1">
      <alignment horizontal="left" vertical="center" wrapText="1"/>
    </xf>
    <xf numFmtId="166" fontId="13" fillId="11" borderId="36" xfId="0" applyNumberFormat="1" applyFont="1" applyFill="1" applyBorder="1" applyAlignment="1">
      <alignment horizontal="center" vertical="center" wrapText="1"/>
    </xf>
    <xf numFmtId="3" fontId="13" fillId="11" borderId="40" xfId="0" applyNumberFormat="1" applyFont="1" applyFill="1" applyBorder="1" applyAlignment="1">
      <alignment horizontal="center" vertical="center" wrapText="1"/>
    </xf>
    <xf numFmtId="164" fontId="13" fillId="11" borderId="39" xfId="0" applyNumberFormat="1" applyFont="1" applyFill="1" applyBorder="1" applyAlignment="1">
      <alignment horizontal="center" vertical="center" wrapText="1"/>
    </xf>
    <xf numFmtId="164" fontId="13" fillId="11" borderId="41" xfId="0" applyNumberFormat="1" applyFont="1" applyFill="1" applyBorder="1" applyAlignment="1">
      <alignment horizontal="center" vertical="center" wrapText="1"/>
    </xf>
    <xf numFmtId="164" fontId="13" fillId="11" borderId="36" xfId="0" applyNumberFormat="1" applyFont="1" applyFill="1" applyBorder="1" applyAlignment="1">
      <alignment horizontal="center" vertical="center" wrapText="1"/>
    </xf>
    <xf numFmtId="164" fontId="7" fillId="11" borderId="40" xfId="0" applyNumberFormat="1" applyFont="1" applyFill="1" applyBorder="1" applyAlignment="1">
      <alignment horizontal="center"/>
    </xf>
    <xf numFmtId="164" fontId="13" fillId="11" borderId="38" xfId="0" applyNumberFormat="1" applyFont="1" applyFill="1" applyBorder="1" applyAlignment="1">
      <alignment horizontal="center" vertical="center" wrapText="1"/>
    </xf>
    <xf numFmtId="0" fontId="7" fillId="0" borderId="0" xfId="0" applyFont="1" applyAlignment="1">
      <alignment horizontal="left" vertical="top" wrapText="1"/>
    </xf>
    <xf numFmtId="0" fontId="3" fillId="0" borderId="12" xfId="0" applyFont="1" applyBorder="1" applyAlignment="1">
      <alignment horizontal="center" wrapText="1"/>
    </xf>
    <xf numFmtId="0" fontId="14" fillId="0" borderId="13" xfId="0" applyFont="1" applyBorder="1" applyAlignment="1">
      <alignment horizontal="center" wrapText="1"/>
    </xf>
    <xf numFmtId="0" fontId="14" fillId="0" borderId="19" xfId="0" applyFont="1" applyBorder="1" applyAlignment="1">
      <alignment horizontal="center" wrapText="1"/>
    </xf>
    <xf numFmtId="0" fontId="8" fillId="0" borderId="0" xfId="0" applyFont="1" applyAlignment="1">
      <alignment horizontal="left" wrapText="1"/>
    </xf>
    <xf numFmtId="0" fontId="17" fillId="4" borderId="1" xfId="0" applyFont="1" applyFill="1" applyBorder="1" applyAlignment="1">
      <alignment horizontal="center" vertical="center" wrapText="1"/>
    </xf>
    <xf numFmtId="0" fontId="7" fillId="0" borderId="0" xfId="0" applyFont="1" applyAlignment="1">
      <alignment horizontal="left" vertical="center" wrapText="1"/>
    </xf>
    <xf numFmtId="0" fontId="0" fillId="3" borderId="1" xfId="0" applyFill="1" applyBorder="1" applyAlignment="1" applyProtection="1">
      <alignment horizontal="center" vertical="center"/>
      <protection locked="0"/>
    </xf>
    <xf numFmtId="0" fontId="13" fillId="0" borderId="29" xfId="0" applyFont="1" applyBorder="1" applyAlignment="1">
      <alignment horizontal="center" vertical="center" wrapText="1"/>
    </xf>
    <xf numFmtId="0" fontId="18" fillId="0" borderId="0" xfId="0" applyFont="1" applyAlignment="1">
      <alignment horizontal="left" vertical="top"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12" fillId="6" borderId="0" xfId="0" applyFont="1" applyFill="1" applyAlignment="1">
      <alignment horizontal="left"/>
    </xf>
    <xf numFmtId="0" fontId="16" fillId="0" borderId="0" xfId="0" applyFont="1" applyAlignment="1">
      <alignment horizontal="center"/>
    </xf>
    <xf numFmtId="0" fontId="21" fillId="0" borderId="0" xfId="0" applyFont="1"/>
    <xf numFmtId="0" fontId="22" fillId="0" borderId="0" xfId="0" applyFont="1"/>
    <xf numFmtId="0" fontId="13" fillId="0" borderId="46" xfId="0" applyFont="1" applyBorder="1" applyAlignment="1">
      <alignment horizontal="center" vertical="center" wrapText="1"/>
    </xf>
    <xf numFmtId="0" fontId="13" fillId="11" borderId="47" xfId="0" applyFont="1" applyFill="1" applyBorder="1" applyAlignment="1">
      <alignment horizontal="center" vertical="center"/>
    </xf>
    <xf numFmtId="3" fontId="0" fillId="5" borderId="8" xfId="0" applyNumberFormat="1" applyFill="1" applyBorder="1"/>
    <xf numFmtId="165" fontId="0" fillId="5" borderId="9" xfId="0" applyNumberFormat="1" applyFill="1" applyBorder="1"/>
    <xf numFmtId="3" fontId="0" fillId="5" borderId="14" xfId="0" applyNumberFormat="1" applyFill="1" applyBorder="1"/>
    <xf numFmtId="165" fontId="0" fillId="5" borderId="15" xfId="0" applyNumberFormat="1" applyFill="1" applyBorder="1"/>
    <xf numFmtId="165" fontId="0" fillId="5" borderId="21" xfId="0" applyNumberFormat="1" applyFill="1" applyBorder="1"/>
    <xf numFmtId="165" fontId="0" fillId="5" borderId="16" xfId="0" applyNumberFormat="1" applyFill="1" applyBorder="1"/>
    <xf numFmtId="165" fontId="0" fillId="5" borderId="7" xfId="0" applyNumberFormat="1" applyFill="1" applyBorder="1"/>
    <xf numFmtId="165" fontId="0" fillId="5" borderId="11" xfId="0" applyNumberFormat="1" applyFill="1" applyBorder="1"/>
    <xf numFmtId="164" fontId="19" fillId="5" borderId="6" xfId="0" applyNumberFormat="1" applyFont="1" applyFill="1" applyBorder="1"/>
    <xf numFmtId="164" fontId="19" fillId="5" borderId="1" xfId="0" applyNumberFormat="1" applyFont="1" applyFill="1" applyBorder="1"/>
    <xf numFmtId="164" fontId="19" fillId="5" borderId="9" xfId="0" applyNumberFormat="1" applyFont="1" applyFill="1" applyBorder="1"/>
    <xf numFmtId="164" fontId="19" fillId="5" borderId="15" xfId="0" applyNumberFormat="1" applyFont="1" applyFill="1" applyBorder="1"/>
    <xf numFmtId="165" fontId="3" fillId="8" borderId="1" xfId="0" applyNumberFormat="1" applyFont="1" applyFill="1" applyBorder="1" applyAlignment="1">
      <alignment horizontal="center"/>
    </xf>
    <xf numFmtId="0" fontId="3" fillId="9" borderId="5" xfId="0" applyFont="1" applyFill="1" applyBorder="1" applyAlignment="1">
      <alignment horizontal="center"/>
    </xf>
    <xf numFmtId="0" fontId="3" fillId="9" borderId="6" xfId="0" applyFont="1" applyFill="1" applyBorder="1" applyAlignment="1">
      <alignment horizontal="center"/>
    </xf>
    <xf numFmtId="1" fontId="13" fillId="11" borderId="39" xfId="0" applyNumberFormat="1" applyFont="1" applyFill="1" applyBorder="1" applyAlignment="1">
      <alignment horizontal="center" vertical="center" wrapText="1"/>
    </xf>
    <xf numFmtId="0" fontId="24" fillId="0" borderId="29"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3" fontId="0" fillId="0" borderId="1" xfId="0" applyNumberFormat="1" applyBorder="1" applyAlignment="1">
      <alignment horizontal="center"/>
    </xf>
    <xf numFmtId="3" fontId="25" fillId="0" borderId="1" xfId="0" applyNumberFormat="1" applyFont="1" applyBorder="1" applyAlignment="1">
      <alignment horizontal="center"/>
    </xf>
    <xf numFmtId="0" fontId="25" fillId="0" borderId="1" xfId="0" applyFont="1" applyBorder="1" applyAlignment="1">
      <alignment horizontal="center"/>
    </xf>
    <xf numFmtId="3" fontId="25" fillId="0" borderId="1" xfId="0" quotePrefix="1" applyNumberFormat="1" applyFont="1" applyBorder="1" applyAlignment="1">
      <alignment horizontal="center"/>
    </xf>
    <xf numFmtId="0" fontId="0" fillId="0" borderId="1" xfId="0" quotePrefix="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3" fontId="0" fillId="2" borderId="1" xfId="0" applyNumberFormat="1" applyFill="1" applyBorder="1" applyAlignment="1">
      <alignment horizontal="center"/>
    </xf>
    <xf numFmtId="43" fontId="0" fillId="0" borderId="0" xfId="2" applyFont="1"/>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0" fillId="10" borderId="2" xfId="0" applyFill="1" applyBorder="1"/>
    <xf numFmtId="10" fontId="0" fillId="0" borderId="10" xfId="1" applyNumberFormat="1" applyFont="1" applyFill="1" applyBorder="1" applyAlignment="1">
      <alignment horizontal="center"/>
    </xf>
    <xf numFmtId="10" fontId="0" fillId="0" borderId="10" xfId="1" applyNumberFormat="1" applyFont="1" applyBorder="1" applyAlignment="1">
      <alignment horizontal="center"/>
    </xf>
    <xf numFmtId="0" fontId="0" fillId="10" borderId="17" xfId="0" applyFill="1" applyBorder="1"/>
    <xf numFmtId="0" fontId="0" fillId="10" borderId="21" xfId="0" applyFill="1" applyBorder="1"/>
    <xf numFmtId="10" fontId="0" fillId="0" borderId="14" xfId="1" applyNumberFormat="1" applyFont="1" applyBorder="1" applyAlignment="1">
      <alignment horizontal="center"/>
    </xf>
    <xf numFmtId="10" fontId="0" fillId="0" borderId="15" xfId="1" applyNumberFormat="1" applyFont="1" applyFill="1" applyBorder="1" applyAlignment="1">
      <alignment horizontal="center"/>
    </xf>
    <xf numFmtId="10" fontId="0" fillId="0" borderId="16" xfId="1" applyNumberFormat="1" applyFont="1" applyFill="1" applyBorder="1" applyAlignment="1">
      <alignment horizontal="center"/>
    </xf>
    <xf numFmtId="0" fontId="0" fillId="3" borderId="1" xfId="0" applyFill="1" applyBorder="1" applyAlignment="1" applyProtection="1">
      <alignment horizontal="center" vertical="center"/>
      <protection locked="0"/>
    </xf>
    <xf numFmtId="0" fontId="7" fillId="0" borderId="0" xfId="0" applyFont="1" applyAlignment="1">
      <alignment horizontal="left" vertical="top" wrapText="1"/>
    </xf>
    <xf numFmtId="0" fontId="7" fillId="0" borderId="0" xfId="0" applyFont="1" applyAlignment="1">
      <alignment horizontal="left" vertical="center" wrapText="1"/>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1" xfId="0" applyBorder="1" applyAlignment="1">
      <alignment horizontal="left" vertical="top" wrapText="1" indent="2"/>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7" borderId="43" xfId="0" applyFont="1" applyFill="1" applyBorder="1" applyAlignment="1">
      <alignment horizontal="center"/>
    </xf>
    <xf numFmtId="0" fontId="3" fillId="7" borderId="44" xfId="0" applyFont="1" applyFill="1" applyBorder="1" applyAlignment="1">
      <alignment horizontal="center"/>
    </xf>
    <xf numFmtId="0" fontId="3" fillId="7" borderId="45" xfId="0" applyFont="1" applyFill="1" applyBorder="1" applyAlignment="1">
      <alignment horizontal="center"/>
    </xf>
    <xf numFmtId="0" fontId="3" fillId="0" borderId="52" xfId="0" applyFont="1" applyBorder="1" applyAlignment="1">
      <alignment horizontal="center" wrapText="1"/>
    </xf>
    <xf numFmtId="0" fontId="3" fillId="0" borderId="2" xfId="0" applyFont="1" applyBorder="1" applyAlignment="1">
      <alignment horizontal="center" wrapText="1"/>
    </xf>
    <xf numFmtId="0" fontId="3" fillId="0" borderId="50" xfId="0" applyFont="1" applyBorder="1" applyAlignment="1">
      <alignment horizontal="center" wrapText="1"/>
    </xf>
    <xf numFmtId="0" fontId="3" fillId="0" borderId="53" xfId="0" applyFont="1" applyBorder="1" applyAlignment="1">
      <alignment horizontal="center" wrapText="1"/>
    </xf>
    <xf numFmtId="0" fontId="18" fillId="0" borderId="0" xfId="0" applyFont="1" applyAlignment="1">
      <alignment horizontal="left" vertical="top" wrapText="1"/>
    </xf>
    <xf numFmtId="0" fontId="13" fillId="0" borderId="21" xfId="0" applyFont="1" applyBorder="1" applyAlignment="1">
      <alignment horizontal="center" vertical="center" wrapText="1"/>
    </xf>
    <xf numFmtId="0" fontId="13" fillId="0" borderId="37" xfId="0" applyFont="1" applyBorder="1" applyAlignment="1">
      <alignment horizontal="center" vertical="center" wrapText="1"/>
    </xf>
    <xf numFmtId="0" fontId="2" fillId="6" borderId="48" xfId="0" applyFont="1" applyFill="1" applyBorder="1" applyAlignment="1">
      <alignment horizontal="center"/>
    </xf>
    <xf numFmtId="0" fontId="2" fillId="6" borderId="33" xfId="0" applyFont="1" applyFill="1" applyBorder="1" applyAlignment="1">
      <alignment horizontal="center"/>
    </xf>
    <xf numFmtId="0" fontId="2" fillId="6" borderId="49" xfId="0" applyFont="1" applyFill="1" applyBorder="1" applyAlignment="1">
      <alignment horizontal="center"/>
    </xf>
    <xf numFmtId="0" fontId="3" fillId="0" borderId="3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2" xfId="0" applyFont="1" applyBorder="1" applyAlignment="1">
      <alignment horizontal="center" vertical="center" wrapText="1"/>
    </xf>
    <xf numFmtId="0" fontId="2" fillId="6" borderId="43" xfId="0" applyFont="1" applyFill="1" applyBorder="1" applyAlignment="1">
      <alignment horizontal="center" wrapText="1"/>
    </xf>
    <xf numFmtId="0" fontId="2" fillId="6" borderId="44" xfId="0" applyFont="1" applyFill="1" applyBorder="1" applyAlignment="1">
      <alignment horizontal="center" wrapText="1"/>
    </xf>
    <xf numFmtId="0" fontId="2" fillId="6" borderId="45" xfId="0" applyFont="1" applyFill="1" applyBorder="1" applyAlignment="1">
      <alignment horizontal="center" wrapText="1"/>
    </xf>
    <xf numFmtId="0" fontId="3" fillId="0" borderId="52" xfId="0" applyFont="1" applyBorder="1" applyAlignment="1">
      <alignment horizontal="center"/>
    </xf>
    <xf numFmtId="0" fontId="3" fillId="0" borderId="51" xfId="0" applyFont="1" applyBorder="1" applyAlignment="1">
      <alignment horizontal="center"/>
    </xf>
    <xf numFmtId="0" fontId="0" fillId="0" borderId="1" xfId="0" applyBorder="1" applyAlignment="1">
      <alignment horizontal="left" vertical="center"/>
    </xf>
    <xf numFmtId="0" fontId="7" fillId="0" borderId="0" xfId="0" applyFont="1" applyAlignment="1">
      <alignment horizontal="left" wrapText="1"/>
    </xf>
    <xf numFmtId="0" fontId="0" fillId="0" borderId="1" xfId="0" applyBorder="1" applyAlignment="1">
      <alignment horizontal="center"/>
    </xf>
    <xf numFmtId="0" fontId="3" fillId="9" borderId="5" xfId="0" applyFont="1" applyFill="1" applyBorder="1" applyAlignment="1">
      <alignment horizontal="center"/>
    </xf>
    <xf numFmtId="0" fontId="3" fillId="9" borderId="6" xfId="0" applyFont="1" applyFill="1" applyBorder="1" applyAlignment="1">
      <alignment horizontal="center"/>
    </xf>
    <xf numFmtId="0" fontId="3" fillId="9" borderId="22" xfId="0" applyFont="1" applyFill="1" applyBorder="1" applyAlignment="1">
      <alignment horizontal="center"/>
    </xf>
    <xf numFmtId="0" fontId="3" fillId="9" borderId="7" xfId="0" applyFont="1" applyFill="1" applyBorder="1" applyAlignment="1">
      <alignment horizontal="center"/>
    </xf>
    <xf numFmtId="0" fontId="3" fillId="9" borderId="10" xfId="0" applyFont="1" applyFill="1" applyBorder="1" applyAlignment="1">
      <alignment horizontal="center" vertical="center"/>
    </xf>
    <xf numFmtId="0" fontId="3" fillId="9" borderId="10"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0" fillId="0" borderId="0" xfId="0" applyFont="1" applyAlignment="1">
      <alignment horizontal="left" vertical="top" wrapText="1"/>
    </xf>
    <xf numFmtId="0" fontId="0" fillId="0" borderId="9"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3" fillId="9" borderId="6" xfId="0" applyFont="1" applyFill="1" applyBorder="1" applyAlignment="1">
      <alignment horizontal="center" vertical="center" wrapText="1"/>
    </xf>
    <xf numFmtId="0" fontId="3" fillId="9" borderId="54" xfId="0" applyFont="1" applyFill="1" applyBorder="1" applyAlignment="1">
      <alignment horizontal="center"/>
    </xf>
    <xf numFmtId="0" fontId="3" fillId="9" borderId="54" xfId="0" applyFont="1" applyFill="1" applyBorder="1" applyAlignment="1">
      <alignment horizontal="center" wrapText="1"/>
    </xf>
    <xf numFmtId="0" fontId="3" fillId="9" borderId="55" xfId="0" applyFont="1" applyFill="1" applyBorder="1" applyAlignment="1">
      <alignment horizontal="center" wrapText="1"/>
    </xf>
    <xf numFmtId="0" fontId="0" fillId="10" borderId="1" xfId="0" applyFill="1" applyBorder="1" applyAlignment="1">
      <alignment horizontal="left" vertical="center"/>
    </xf>
    <xf numFmtId="0" fontId="0" fillId="0" borderId="2" xfId="0" applyBorder="1"/>
    <xf numFmtId="3" fontId="0" fillId="0" borderId="1" xfId="0" applyNumberFormat="1" applyBorder="1" applyAlignment="1">
      <alignment vertical="center" wrapText="1"/>
    </xf>
    <xf numFmtId="0" fontId="0" fillId="0" borderId="1" xfId="0" applyBorder="1" applyAlignment="1">
      <alignment vertical="center" wrapText="1"/>
    </xf>
    <xf numFmtId="0" fontId="0" fillId="8" borderId="1" xfId="0" applyFill="1" applyBorder="1" applyAlignment="1">
      <alignment horizontal="left" vertical="center"/>
    </xf>
    <xf numFmtId="167" fontId="0" fillId="0" borderId="11" xfId="0" applyNumberFormat="1" applyBorder="1" applyAlignment="1">
      <alignment horizontal="right" vertical="center" wrapText="1"/>
    </xf>
    <xf numFmtId="0" fontId="0" fillId="10" borderId="15" xfId="0" applyFill="1" applyBorder="1" applyAlignment="1">
      <alignment horizontal="left" vertical="center"/>
    </xf>
    <xf numFmtId="0" fontId="0" fillId="0" borderId="21" xfId="0" applyBorder="1"/>
    <xf numFmtId="0" fontId="0" fillId="0" borderId="15" xfId="0" applyBorder="1" applyAlignment="1">
      <alignment vertical="center" wrapText="1"/>
    </xf>
    <xf numFmtId="3" fontId="0" fillId="0" borderId="15" xfId="0" applyNumberFormat="1" applyBorder="1" applyAlignment="1">
      <alignment vertical="center" wrapText="1"/>
    </xf>
    <xf numFmtId="167" fontId="0" fillId="0" borderId="11" xfId="0" applyNumberFormat="1" applyBorder="1" applyAlignment="1">
      <alignment horizontal="right"/>
    </xf>
    <xf numFmtId="0" fontId="16" fillId="0" borderId="1" xfId="0" applyFont="1" applyBorder="1" applyAlignment="1">
      <alignment horizontal="center"/>
    </xf>
    <xf numFmtId="167" fontId="16" fillId="0" borderId="11" xfId="0" applyNumberFormat="1" applyFont="1" applyBorder="1" applyAlignment="1">
      <alignment horizontal="right"/>
    </xf>
    <xf numFmtId="167" fontId="0" fillId="0" borderId="16" xfId="0" applyNumberFormat="1" applyBorder="1" applyAlignment="1">
      <alignment horizontal="right" vertical="center" wrapText="1"/>
    </xf>
    <xf numFmtId="0" fontId="26" fillId="12" borderId="56" xfId="0" applyFont="1" applyFill="1" applyBorder="1" applyAlignment="1">
      <alignment horizontal="center"/>
    </xf>
    <xf numFmtId="0" fontId="26" fillId="12" borderId="58" xfId="0" applyFont="1" applyFill="1" applyBorder="1" applyAlignment="1">
      <alignment horizontal="right"/>
    </xf>
    <xf numFmtId="0" fontId="23" fillId="12" borderId="57" xfId="0" applyFont="1" applyFill="1" applyBorder="1" applyAlignment="1">
      <alignment horizontal="center"/>
    </xf>
  </cellXfs>
  <cellStyles count="3">
    <cellStyle name="Comma" xfId="2" builtinId="3"/>
    <cellStyle name="Normal" xfId="0" builtinId="0"/>
    <cellStyle name="Percent" xfId="1" builtinId="5"/>
  </cellStyles>
  <dxfs count="4">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Brescia, Mark C." id="{534387ED-021C-42E5-B22E-FEF044E5295C}" userId="S::bresciam@coned.com::c5dc62f3-c655-4f42-9858-b33d95057b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 dT="2021-11-24T21:07:13.10" personId="{534387ED-021C-42E5-B22E-FEF044E5295C}" id="{7DFD0EA1-5DEE-4390-B128-60D5E32401CA}">
    <text>Is it possible to just have respondent provide costs based on defined assumptions we give them, e.g. 2500 sq ft. SF home, 3.5 ton HP system to allow for more apples to apples comparison of responses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B2EBA-A53B-4071-9C53-DD14FC435085}">
  <sheetPr>
    <tabColor rgb="FF92D050"/>
    <pageSetUpPr fitToPage="1"/>
  </sheetPr>
  <dimension ref="A1:AO201"/>
  <sheetViews>
    <sheetView showGridLines="0" tabSelected="1" zoomScale="90" zoomScaleNormal="90" zoomScaleSheetLayoutView="90" workbookViewId="0">
      <selection activeCell="A4" sqref="A4:D4"/>
    </sheetView>
  </sheetViews>
  <sheetFormatPr defaultRowHeight="15" x14ac:dyDescent="0.25"/>
  <cols>
    <col min="1" max="1" width="26.85546875" customWidth="1"/>
    <col min="2" max="2" width="23" customWidth="1"/>
    <col min="3" max="3" width="24.28515625" customWidth="1"/>
    <col min="4" max="4" width="23" customWidth="1"/>
    <col min="5" max="6" width="22" customWidth="1"/>
    <col min="7" max="7" width="22.85546875" customWidth="1"/>
    <col min="8" max="8" width="15.5703125" customWidth="1"/>
    <col min="9" max="41" width="9.140625" style="3"/>
  </cols>
  <sheetData>
    <row r="1" spans="1:8" ht="18.75" x14ac:dyDescent="0.3">
      <c r="A1" s="2" t="s">
        <v>0</v>
      </c>
    </row>
    <row r="2" spans="1:8" ht="12" customHeight="1" x14ac:dyDescent="0.3">
      <c r="A2" s="4"/>
    </row>
    <row r="3" spans="1:8" x14ac:dyDescent="0.25">
      <c r="A3" s="5" t="s">
        <v>1</v>
      </c>
    </row>
    <row r="4" spans="1:8" ht="408.75" customHeight="1" x14ac:dyDescent="0.25">
      <c r="A4" s="156" t="s">
        <v>2</v>
      </c>
      <c r="B4" s="156"/>
      <c r="C4" s="156"/>
      <c r="D4" s="156"/>
      <c r="E4" s="96"/>
      <c r="F4" s="96"/>
      <c r="G4" s="96"/>
      <c r="H4" s="6"/>
    </row>
    <row r="5" spans="1:8" ht="25.9" customHeight="1" x14ac:dyDescent="0.25">
      <c r="A5" s="5" t="s">
        <v>3</v>
      </c>
      <c r="B5" s="96"/>
      <c r="C5" s="96"/>
      <c r="D5" s="96"/>
      <c r="E5" s="96"/>
      <c r="F5" s="96"/>
      <c r="G5" s="96"/>
      <c r="H5" s="6"/>
    </row>
    <row r="6" spans="1:8" ht="34.5" customHeight="1" x14ac:dyDescent="0.25">
      <c r="A6" s="157" t="s">
        <v>93</v>
      </c>
      <c r="B6" s="157"/>
      <c r="C6" s="157"/>
      <c r="D6" s="7"/>
      <c r="E6" s="7"/>
      <c r="F6" s="7"/>
      <c r="G6" s="7"/>
      <c r="H6" s="6"/>
    </row>
    <row r="7" spans="1:8" ht="13.15" customHeight="1" x14ac:dyDescent="0.25">
      <c r="A7" s="102"/>
      <c r="B7" s="102"/>
      <c r="C7" s="102"/>
      <c r="D7" s="7"/>
      <c r="E7" s="7"/>
      <c r="F7" s="7"/>
      <c r="G7" s="7"/>
      <c r="H7" s="6"/>
    </row>
    <row r="8" spans="1:8" ht="18.600000000000001" customHeight="1" x14ac:dyDescent="0.3">
      <c r="A8" s="4" t="s">
        <v>4</v>
      </c>
      <c r="H8" s="6"/>
    </row>
    <row r="9" spans="1:8" ht="15" customHeight="1" x14ac:dyDescent="0.25">
      <c r="A9" s="8" t="s">
        <v>5</v>
      </c>
      <c r="B9" s="155"/>
      <c r="C9" s="155"/>
      <c r="D9" s="155"/>
      <c r="H9" s="6"/>
    </row>
    <row r="10" spans="1:8" ht="15" customHeight="1" x14ac:dyDescent="0.25">
      <c r="A10" s="8" t="s">
        <v>6</v>
      </c>
      <c r="B10" s="155"/>
      <c r="C10" s="155"/>
      <c r="D10" s="155"/>
      <c r="H10" s="6"/>
    </row>
    <row r="11" spans="1:8" ht="15" customHeight="1" x14ac:dyDescent="0.25">
      <c r="A11" s="8" t="s">
        <v>7</v>
      </c>
      <c r="B11" s="158"/>
      <c r="C11" s="159"/>
      <c r="D11" s="160"/>
      <c r="H11" s="6"/>
    </row>
    <row r="12" spans="1:8" ht="15" customHeight="1" x14ac:dyDescent="0.25">
      <c r="A12" s="8" t="s">
        <v>8</v>
      </c>
      <c r="B12" s="155"/>
      <c r="C12" s="155"/>
      <c r="D12" s="155"/>
      <c r="H12" s="6"/>
    </row>
    <row r="13" spans="1:8" ht="15" customHeight="1" x14ac:dyDescent="0.25">
      <c r="A13" s="9"/>
      <c r="B13" s="1"/>
      <c r="C13" s="1"/>
      <c r="D13" s="1"/>
      <c r="H13" s="6"/>
    </row>
    <row r="14" spans="1:8" ht="15" customHeight="1" x14ac:dyDescent="0.25">
      <c r="A14" s="8" t="s">
        <v>9</v>
      </c>
      <c r="B14" s="155"/>
      <c r="C14" s="155"/>
      <c r="D14" s="155"/>
      <c r="H14" s="6"/>
    </row>
    <row r="15" spans="1:8" ht="15" customHeight="1" x14ac:dyDescent="0.25">
      <c r="A15" s="7"/>
      <c r="B15" s="7"/>
      <c r="C15" s="7"/>
      <c r="D15" s="7"/>
      <c r="H15" s="6"/>
    </row>
    <row r="16" spans="1:8" ht="15" customHeight="1" x14ac:dyDescent="0.3">
      <c r="A16" s="4" t="s">
        <v>10</v>
      </c>
      <c r="B16" s="7"/>
      <c r="C16" s="7"/>
      <c r="D16" s="7"/>
      <c r="H16" s="6"/>
    </row>
    <row r="17" spans="1:8" ht="15" customHeight="1" x14ac:dyDescent="0.25">
      <c r="A17" s="165" t="s">
        <v>11</v>
      </c>
      <c r="B17" s="166"/>
      <c r="C17" s="167"/>
      <c r="D17" s="10" t="s">
        <v>12</v>
      </c>
      <c r="H17" s="6"/>
    </row>
    <row r="18" spans="1:8" ht="30" customHeight="1" x14ac:dyDescent="0.25">
      <c r="A18" s="161" t="s">
        <v>13</v>
      </c>
      <c r="B18" s="161"/>
      <c r="C18" s="161"/>
      <c r="D18" s="103"/>
      <c r="H18" s="6"/>
    </row>
    <row r="19" spans="1:8" ht="15" customHeight="1" x14ac:dyDescent="0.25">
      <c r="A19" s="161" t="s">
        <v>14</v>
      </c>
      <c r="B19" s="161"/>
      <c r="C19" s="161"/>
      <c r="D19" s="103"/>
      <c r="H19" s="6"/>
    </row>
    <row r="20" spans="1:8" ht="31.5" customHeight="1" x14ac:dyDescent="0.25">
      <c r="A20" s="161" t="s">
        <v>15</v>
      </c>
      <c r="B20" s="161"/>
      <c r="C20" s="161"/>
      <c r="D20" s="103"/>
      <c r="H20" s="6"/>
    </row>
    <row r="21" spans="1:8" ht="31.5" customHeight="1" x14ac:dyDescent="0.25">
      <c r="A21" s="161" t="s">
        <v>16</v>
      </c>
      <c r="B21" s="161"/>
      <c r="C21" s="161"/>
      <c r="D21" s="103"/>
      <c r="H21" s="6"/>
    </row>
    <row r="22" spans="1:8" ht="30" customHeight="1" x14ac:dyDescent="0.25">
      <c r="A22" s="161" t="s">
        <v>17</v>
      </c>
      <c r="B22" s="161"/>
      <c r="C22" s="161"/>
      <c r="D22" s="103"/>
      <c r="H22" s="11"/>
    </row>
    <row r="23" spans="1:8" ht="17.25" customHeight="1" x14ac:dyDescent="0.25">
      <c r="A23" s="162" t="s">
        <v>18</v>
      </c>
      <c r="B23" s="163"/>
      <c r="C23" s="164"/>
      <c r="D23" s="103"/>
      <c r="H23" s="11"/>
    </row>
    <row r="24" spans="1:8" ht="14.45" customHeight="1" x14ac:dyDescent="0.25">
      <c r="A24" s="12"/>
      <c r="B24" s="12"/>
      <c r="H24" s="6"/>
    </row>
    <row r="25" spans="1:8" ht="14.45" customHeight="1" x14ac:dyDescent="0.25">
      <c r="A25" s="12"/>
      <c r="B25" s="12"/>
      <c r="H25" s="6"/>
    </row>
    <row r="26" spans="1:8" s="3" customFormat="1" ht="18.75" x14ac:dyDescent="0.3">
      <c r="A26" s="4" t="s">
        <v>19</v>
      </c>
      <c r="B26" s="100"/>
      <c r="C26" s="11"/>
      <c r="D26" s="6"/>
      <c r="E26" s="6"/>
      <c r="F26" s="6"/>
      <c r="G26" s="6"/>
      <c r="H26" s="11"/>
    </row>
    <row r="27" spans="1:8" s="3" customFormat="1" ht="61.5" customHeight="1" x14ac:dyDescent="0.25">
      <c r="A27" s="101" t="s">
        <v>20</v>
      </c>
      <c r="B27" s="101" t="s">
        <v>21</v>
      </c>
      <c r="C27" s="101" t="s">
        <v>22</v>
      </c>
      <c r="D27" s="101" t="s">
        <v>23</v>
      </c>
      <c r="E27"/>
      <c r="F27"/>
      <c r="G27"/>
      <c r="H27"/>
    </row>
    <row r="28" spans="1:8" s="3" customFormat="1" x14ac:dyDescent="0.25">
      <c r="A28" s="126">
        <f>SUM('NPA Details'!G10:G18)</f>
        <v>0</v>
      </c>
      <c r="B28" s="73">
        <f>SUM('NPA Details'!O10:O18)</f>
        <v>0</v>
      </c>
      <c r="C28" s="73">
        <f>SUM('NPA Details'!N10:O18)</f>
        <v>0</v>
      </c>
      <c r="D28" s="73">
        <f>SUM('NPA Details'!P10:P18)</f>
        <v>0</v>
      </c>
      <c r="E28"/>
      <c r="F28"/>
      <c r="G28"/>
      <c r="H28"/>
    </row>
    <row r="29" spans="1:8" s="3" customFormat="1" x14ac:dyDescent="0.25">
      <c r="A29" s="11"/>
      <c r="B29"/>
      <c r="C29"/>
      <c r="D29"/>
      <c r="E29"/>
      <c r="F29"/>
      <c r="G29"/>
      <c r="H29"/>
    </row>
    <row r="30" spans="1:8" s="3" customFormat="1" x14ac:dyDescent="0.25">
      <c r="A30"/>
      <c r="B30"/>
      <c r="C30"/>
      <c r="D30"/>
      <c r="E30"/>
      <c r="F30"/>
      <c r="G30"/>
      <c r="H30"/>
    </row>
    <row r="31" spans="1:8" s="3" customFormat="1" x14ac:dyDescent="0.25"/>
    <row r="32" spans="1:8"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pans="1:2" s="3" customFormat="1" x14ac:dyDescent="0.25"/>
    <row r="194" spans="1:2" s="3" customFormat="1" x14ac:dyDescent="0.25"/>
    <row r="195" spans="1:2" s="3" customFormat="1" x14ac:dyDescent="0.25"/>
    <row r="196" spans="1:2" s="3" customFormat="1" x14ac:dyDescent="0.25">
      <c r="A196"/>
      <c r="B196"/>
    </row>
    <row r="197" spans="1:2" s="3" customFormat="1" x14ac:dyDescent="0.25">
      <c r="A197"/>
      <c r="B197"/>
    </row>
    <row r="198" spans="1:2" s="3" customFormat="1" x14ac:dyDescent="0.25">
      <c r="A198"/>
      <c r="B198"/>
    </row>
    <row r="199" spans="1:2" s="3" customFormat="1" x14ac:dyDescent="0.25">
      <c r="A199"/>
      <c r="B199"/>
    </row>
    <row r="200" spans="1:2" s="3" customFormat="1" x14ac:dyDescent="0.25">
      <c r="A200"/>
      <c r="B200"/>
    </row>
    <row r="201" spans="1:2" s="3" customFormat="1" x14ac:dyDescent="0.25">
      <c r="A201"/>
      <c r="B201"/>
    </row>
  </sheetData>
  <mergeCells count="14">
    <mergeCell ref="A22:C22"/>
    <mergeCell ref="A23:C23"/>
    <mergeCell ref="A21:C21"/>
    <mergeCell ref="B14:D14"/>
    <mergeCell ref="A17:C17"/>
    <mergeCell ref="A18:C18"/>
    <mergeCell ref="A19:C19"/>
    <mergeCell ref="A20:C20"/>
    <mergeCell ref="B12:D12"/>
    <mergeCell ref="A4:D4"/>
    <mergeCell ref="A6:C6"/>
    <mergeCell ref="B9:D9"/>
    <mergeCell ref="B10:D10"/>
    <mergeCell ref="B11:D11"/>
  </mergeCells>
  <conditionalFormatting sqref="D18:D22">
    <cfRule type="cellIs" dxfId="3" priority="7" operator="equal">
      <formula>"No"</formula>
    </cfRule>
    <cfRule type="cellIs" dxfId="2" priority="8" operator="equal">
      <formula>"Yes"</formula>
    </cfRule>
  </conditionalFormatting>
  <conditionalFormatting sqref="D23">
    <cfRule type="cellIs" dxfId="1" priority="5" operator="equal">
      <formula>"No"</formula>
    </cfRule>
    <cfRule type="cellIs" dxfId="0" priority="6" operator="equal">
      <formula>"Yes"</formula>
    </cfRule>
  </conditionalFormatting>
  <pageMargins left="0.7" right="0.7" top="0.75" bottom="0.75" header="0.3" footer="0.3"/>
  <pageSetup scale="4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49BE-42C8-4A83-B4A4-9603C5BD5BBD}">
  <dimension ref="A1:S18"/>
  <sheetViews>
    <sheetView topLeftCell="N4" zoomScale="80" zoomScaleNormal="80" workbookViewId="0">
      <selection activeCell="W8" sqref="W8"/>
    </sheetView>
  </sheetViews>
  <sheetFormatPr defaultRowHeight="15" x14ac:dyDescent="0.25"/>
  <cols>
    <col min="1" max="1" width="20.28515625" customWidth="1"/>
    <col min="2" max="3" width="22.5703125" customWidth="1"/>
    <col min="4" max="4" width="20" customWidth="1"/>
    <col min="5" max="5" width="41.5703125" customWidth="1"/>
    <col min="6" max="6" width="25.42578125" customWidth="1"/>
    <col min="7" max="7" width="32.7109375" customWidth="1"/>
    <col min="8" max="9" width="22.28515625" customWidth="1"/>
    <col min="10" max="10" width="22.7109375" customWidth="1"/>
    <col min="11" max="12" width="19.85546875" customWidth="1"/>
    <col min="13" max="13" width="19.85546875" style="83" customWidth="1"/>
    <col min="14" max="18" width="19.85546875" customWidth="1"/>
    <col min="19" max="19" width="55.42578125" customWidth="1"/>
  </cols>
  <sheetData>
    <row r="1" spans="1:19" ht="21" x14ac:dyDescent="0.35">
      <c r="A1" s="108" t="s">
        <v>24</v>
      </c>
      <c r="B1" s="108"/>
      <c r="C1" s="108"/>
      <c r="D1" s="108"/>
      <c r="E1" s="108"/>
      <c r="F1" s="108"/>
      <c r="G1" s="108"/>
    </row>
    <row r="2" spans="1:19" ht="15" customHeight="1" x14ac:dyDescent="0.25">
      <c r="A2" s="14" t="s">
        <v>25</v>
      </c>
      <c r="B2" s="175" t="s">
        <v>94</v>
      </c>
      <c r="C2" s="175"/>
      <c r="D2" s="175"/>
      <c r="E2" s="175"/>
    </row>
    <row r="3" spans="1:19" x14ac:dyDescent="0.25">
      <c r="A3" s="14"/>
      <c r="B3" s="175"/>
      <c r="C3" s="175"/>
      <c r="D3" s="175"/>
      <c r="E3" s="175"/>
    </row>
    <row r="4" spans="1:19" ht="15.75" thickBot="1" x14ac:dyDescent="0.3">
      <c r="B4" s="175"/>
      <c r="C4" s="175"/>
      <c r="D4" s="175"/>
      <c r="E4" s="175"/>
    </row>
    <row r="5" spans="1:19" ht="15.75" customHeight="1" thickBot="1" x14ac:dyDescent="0.3">
      <c r="B5" s="105"/>
      <c r="C5" s="105"/>
      <c r="D5" s="105"/>
      <c r="E5" s="105"/>
      <c r="K5" s="187" t="s">
        <v>26</v>
      </c>
      <c r="L5" s="188"/>
      <c r="M5" s="188"/>
      <c r="N5" s="188"/>
      <c r="O5" s="188"/>
      <c r="P5" s="188"/>
      <c r="Q5" s="188"/>
      <c r="R5" s="189"/>
    </row>
    <row r="6" spans="1:19" ht="48" customHeight="1" thickBot="1" x14ac:dyDescent="0.3">
      <c r="A6" s="168" t="s">
        <v>27</v>
      </c>
      <c r="B6" s="169"/>
      <c r="C6" s="169"/>
      <c r="D6" s="169"/>
      <c r="E6" s="170"/>
      <c r="F6" s="178" t="s">
        <v>28</v>
      </c>
      <c r="G6" s="179"/>
      <c r="H6" s="179"/>
      <c r="I6" s="179"/>
      <c r="J6" s="180"/>
      <c r="K6" s="181" t="s">
        <v>29</v>
      </c>
      <c r="L6" s="183" t="s">
        <v>30</v>
      </c>
      <c r="M6" s="185" t="s">
        <v>31</v>
      </c>
      <c r="N6" s="190" t="s">
        <v>32</v>
      </c>
      <c r="O6" s="191"/>
      <c r="P6" s="171" t="s">
        <v>23</v>
      </c>
      <c r="Q6" s="173" t="s">
        <v>33</v>
      </c>
      <c r="R6" s="174"/>
      <c r="S6" s="35" t="s">
        <v>34</v>
      </c>
    </row>
    <row r="7" spans="1:19" ht="45" x14ac:dyDescent="0.25">
      <c r="A7" s="20" t="s">
        <v>35</v>
      </c>
      <c r="B7" s="21" t="s">
        <v>36</v>
      </c>
      <c r="C7" s="21" t="s">
        <v>72</v>
      </c>
      <c r="D7" s="22" t="s">
        <v>37</v>
      </c>
      <c r="E7" s="23" t="s">
        <v>38</v>
      </c>
      <c r="F7" s="16" t="s">
        <v>39</v>
      </c>
      <c r="G7" s="106" t="s">
        <v>40</v>
      </c>
      <c r="H7" s="74" t="s">
        <v>41</v>
      </c>
      <c r="I7" s="107" t="s">
        <v>42</v>
      </c>
      <c r="J7" s="75" t="s">
        <v>43</v>
      </c>
      <c r="K7" s="182"/>
      <c r="L7" s="184"/>
      <c r="M7" s="186"/>
      <c r="N7" s="97" t="s">
        <v>44</v>
      </c>
      <c r="O7" s="47" t="s">
        <v>45</v>
      </c>
      <c r="P7" s="172"/>
      <c r="Q7" s="99" t="s">
        <v>46</v>
      </c>
      <c r="R7" s="98" t="s">
        <v>47</v>
      </c>
      <c r="S7" s="48"/>
    </row>
    <row r="8" spans="1:19" ht="191.25" customHeight="1" thickBot="1" x14ac:dyDescent="0.3">
      <c r="A8" s="42" t="s">
        <v>48</v>
      </c>
      <c r="B8" s="104" t="s">
        <v>49</v>
      </c>
      <c r="C8" s="112" t="s">
        <v>50</v>
      </c>
      <c r="D8" s="24" t="s">
        <v>95</v>
      </c>
      <c r="E8" s="49" t="s">
        <v>51</v>
      </c>
      <c r="F8" s="43" t="s">
        <v>96</v>
      </c>
      <c r="G8" s="104" t="s">
        <v>97</v>
      </c>
      <c r="H8" s="176" t="s">
        <v>98</v>
      </c>
      <c r="I8" s="177"/>
      <c r="J8" s="46" t="s">
        <v>99</v>
      </c>
      <c r="K8" s="43" t="s">
        <v>52</v>
      </c>
      <c r="L8" s="44" t="s">
        <v>53</v>
      </c>
      <c r="M8" s="130" t="s">
        <v>54</v>
      </c>
      <c r="N8" s="104" t="s">
        <v>55</v>
      </c>
      <c r="O8" s="104" t="s">
        <v>56</v>
      </c>
      <c r="P8" s="45"/>
      <c r="Q8" s="43" t="s">
        <v>57</v>
      </c>
      <c r="R8" s="46" t="s">
        <v>58</v>
      </c>
      <c r="S8" s="36" t="s">
        <v>100</v>
      </c>
    </row>
    <row r="9" spans="1:19" ht="96" customHeight="1" thickBot="1" x14ac:dyDescent="0.3">
      <c r="A9" s="84" t="s">
        <v>59</v>
      </c>
      <c r="B9" s="87" t="s">
        <v>60</v>
      </c>
      <c r="C9" s="113" t="s">
        <v>61</v>
      </c>
      <c r="D9" s="85">
        <v>15</v>
      </c>
      <c r="E9" s="86" t="s">
        <v>62</v>
      </c>
      <c r="F9" s="129">
        <f>54000/1000000*1/0.8*867*1</f>
        <v>58.522499999999994</v>
      </c>
      <c r="G9" s="89">
        <f>F9*0.0272</f>
        <v>1.5918119999999998</v>
      </c>
      <c r="H9" s="89">
        <f>48000/1000*(1/11.8-1/15)*1*0.69</f>
        <v>0.59877966101694902</v>
      </c>
      <c r="I9" s="90">
        <f>(48000/1000*(1/14-1/20.7)*649*1)+(54000/1000*(-1/3.3)*1/3.412*867*1)-(54000/1000*1/3.412*867*0)</f>
        <v>-3437.8364748899439</v>
      </c>
      <c r="J9" s="86" t="s">
        <v>63</v>
      </c>
      <c r="K9" s="91">
        <v>0</v>
      </c>
      <c r="L9" s="92">
        <v>0</v>
      </c>
      <c r="M9" s="93">
        <f>54000/12000*1.2*2000</f>
        <v>10799.999999999998</v>
      </c>
      <c r="N9" s="93">
        <f>20416-M9</f>
        <v>9616.0000000000018</v>
      </c>
      <c r="O9" s="93">
        <f>0.1*(M9+N9)</f>
        <v>2041.6000000000001</v>
      </c>
      <c r="P9" s="94">
        <f>SUM(K9:O9)</f>
        <v>22457.599999999999</v>
      </c>
      <c r="Q9" s="91">
        <f>200*D9</f>
        <v>3000</v>
      </c>
      <c r="R9" s="95" t="s">
        <v>63</v>
      </c>
      <c r="S9" s="88" t="s">
        <v>101</v>
      </c>
    </row>
    <row r="10" spans="1:19" x14ac:dyDescent="0.25">
      <c r="A10" s="27"/>
      <c r="B10" s="50"/>
      <c r="C10" s="50"/>
      <c r="D10" s="58"/>
      <c r="E10" s="59"/>
      <c r="F10" s="66"/>
      <c r="G10" s="68"/>
      <c r="H10" s="58"/>
      <c r="I10" s="70"/>
      <c r="J10" s="120"/>
      <c r="K10" s="29"/>
      <c r="L10" s="37"/>
      <c r="M10" s="122"/>
      <c r="N10" s="37"/>
      <c r="O10" s="37"/>
      <c r="P10" s="38">
        <f>SUM(K10:O10)</f>
        <v>0</v>
      </c>
      <c r="Q10" s="29"/>
      <c r="R10" s="30"/>
      <c r="S10" s="51"/>
    </row>
    <row r="11" spans="1:19" x14ac:dyDescent="0.25">
      <c r="A11" s="17"/>
      <c r="B11" s="15"/>
      <c r="C11" s="15"/>
      <c r="D11" s="60"/>
      <c r="E11" s="61"/>
      <c r="F11" s="67"/>
      <c r="G11" s="69"/>
      <c r="H11" s="60"/>
      <c r="I11" s="71"/>
      <c r="J11" s="121"/>
      <c r="K11" s="31"/>
      <c r="L11" s="28"/>
      <c r="M11" s="123"/>
      <c r="N11" s="28"/>
      <c r="O11" s="28"/>
      <c r="P11" s="39">
        <f>SUM(K11:O11)</f>
        <v>0</v>
      </c>
      <c r="Q11" s="31"/>
      <c r="R11" s="32"/>
      <c r="S11" s="25"/>
    </row>
    <row r="12" spans="1:19" x14ac:dyDescent="0.25">
      <c r="A12" s="17"/>
      <c r="B12" s="15"/>
      <c r="C12" s="15"/>
      <c r="D12" s="60"/>
      <c r="E12" s="61"/>
      <c r="F12" s="67"/>
      <c r="G12" s="69"/>
      <c r="H12" s="60"/>
      <c r="I12" s="71"/>
      <c r="J12" s="121"/>
      <c r="K12" s="31"/>
      <c r="L12" s="28"/>
      <c r="M12" s="123"/>
      <c r="N12" s="28"/>
      <c r="O12" s="28"/>
      <c r="P12" s="39">
        <f t="shared" ref="P12:P14" si="0">SUM(K12:O12)</f>
        <v>0</v>
      </c>
      <c r="Q12" s="31"/>
      <c r="R12" s="32"/>
      <c r="S12" s="25"/>
    </row>
    <row r="13" spans="1:19" x14ac:dyDescent="0.25">
      <c r="A13" s="17"/>
      <c r="B13" s="15"/>
      <c r="C13" s="15"/>
      <c r="D13" s="60"/>
      <c r="E13" s="61"/>
      <c r="F13" s="67"/>
      <c r="G13" s="69"/>
      <c r="H13" s="60"/>
      <c r="I13" s="71"/>
      <c r="J13" s="121"/>
      <c r="K13" s="31"/>
      <c r="L13" s="28"/>
      <c r="M13" s="123"/>
      <c r="N13" s="28"/>
      <c r="O13" s="28"/>
      <c r="P13" s="39">
        <f t="shared" si="0"/>
        <v>0</v>
      </c>
      <c r="Q13" s="31"/>
      <c r="R13" s="32"/>
      <c r="S13" s="25"/>
    </row>
    <row r="14" spans="1:19" x14ac:dyDescent="0.25">
      <c r="A14" s="17"/>
      <c r="B14" s="15"/>
      <c r="C14" s="15"/>
      <c r="D14" s="60"/>
      <c r="E14" s="61"/>
      <c r="F14" s="67"/>
      <c r="G14" s="69"/>
      <c r="H14" s="60"/>
      <c r="I14" s="71"/>
      <c r="J14" s="121"/>
      <c r="K14" s="31"/>
      <c r="L14" s="28"/>
      <c r="M14" s="123"/>
      <c r="N14" s="28"/>
      <c r="O14" s="28"/>
      <c r="P14" s="39">
        <f t="shared" si="0"/>
        <v>0</v>
      </c>
      <c r="Q14" s="31"/>
      <c r="R14" s="32"/>
      <c r="S14" s="25"/>
    </row>
    <row r="15" spans="1:19" x14ac:dyDescent="0.25">
      <c r="A15" s="17"/>
      <c r="B15" s="15"/>
      <c r="C15" s="15"/>
      <c r="D15" s="60"/>
      <c r="E15" s="61"/>
      <c r="F15" s="67"/>
      <c r="G15" s="69"/>
      <c r="H15" s="60"/>
      <c r="I15" s="71"/>
      <c r="J15" s="121"/>
      <c r="K15" s="31"/>
      <c r="L15" s="28"/>
      <c r="M15" s="123"/>
      <c r="N15" s="28"/>
      <c r="O15" s="28"/>
      <c r="P15" s="39">
        <f>SUM(K15:O15)</f>
        <v>0</v>
      </c>
      <c r="Q15" s="31"/>
      <c r="R15" s="32"/>
      <c r="S15" s="25"/>
    </row>
    <row r="16" spans="1:19" x14ac:dyDescent="0.25">
      <c r="A16" s="17"/>
      <c r="B16" s="15"/>
      <c r="C16" s="15"/>
      <c r="D16" s="60"/>
      <c r="E16" s="61"/>
      <c r="F16" s="67"/>
      <c r="G16" s="69"/>
      <c r="H16" s="60"/>
      <c r="I16" s="71"/>
      <c r="J16" s="121"/>
      <c r="K16" s="31"/>
      <c r="L16" s="28"/>
      <c r="M16" s="123"/>
      <c r="N16" s="28"/>
      <c r="O16" s="28"/>
      <c r="P16" s="39">
        <f t="shared" ref="P16" si="1">SUM(K16:O16)</f>
        <v>0</v>
      </c>
      <c r="Q16" s="31"/>
      <c r="R16" s="32"/>
      <c r="S16" s="25"/>
    </row>
    <row r="17" spans="1:19" x14ac:dyDescent="0.25">
      <c r="A17" s="52"/>
      <c r="B17" s="53"/>
      <c r="C17" s="53"/>
      <c r="D17" s="62"/>
      <c r="E17" s="63"/>
      <c r="F17" s="114"/>
      <c r="G17" s="115"/>
      <c r="H17" s="62"/>
      <c r="I17" s="72"/>
      <c r="J17" s="76"/>
      <c r="K17" s="54"/>
      <c r="L17" s="55"/>
      <c r="M17" s="124"/>
      <c r="N17" s="55"/>
      <c r="O17" s="55"/>
      <c r="P17" s="39">
        <f>SUM(K17:O17)</f>
        <v>0</v>
      </c>
      <c r="Q17" s="54"/>
      <c r="R17" s="56"/>
      <c r="S17" s="57"/>
    </row>
    <row r="18" spans="1:19" ht="15.75" thickBot="1" x14ac:dyDescent="0.3">
      <c r="A18" s="18"/>
      <c r="B18" s="19"/>
      <c r="C18" s="19"/>
      <c r="D18" s="64"/>
      <c r="E18" s="65"/>
      <c r="F18" s="116"/>
      <c r="G18" s="117"/>
      <c r="H18" s="64"/>
      <c r="I18" s="118"/>
      <c r="J18" s="119"/>
      <c r="K18" s="33"/>
      <c r="L18" s="40"/>
      <c r="M18" s="125"/>
      <c r="N18" s="40"/>
      <c r="O18" s="40"/>
      <c r="P18" s="41">
        <f t="shared" ref="P18" si="2">SUM(K18:O18)</f>
        <v>0</v>
      </c>
      <c r="Q18" s="33"/>
      <c r="R18" s="34"/>
      <c r="S18" s="26"/>
    </row>
  </sheetData>
  <mergeCells count="11">
    <mergeCell ref="A6:E6"/>
    <mergeCell ref="P6:P7"/>
    <mergeCell ref="Q6:R6"/>
    <mergeCell ref="B2:E4"/>
    <mergeCell ref="H8:I8"/>
    <mergeCell ref="F6:J6"/>
    <mergeCell ref="K6:K7"/>
    <mergeCell ref="L6:L7"/>
    <mergeCell ref="M6:M7"/>
    <mergeCell ref="K5:R5"/>
    <mergeCell ref="N6:O6"/>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6B3880-A6D9-4B10-803B-2F13E2ADAF0C}">
          <x14:formula1>
            <xm:f>Workbook!$B$2:$B$7</xm:f>
          </x14:formula1>
          <xm:sqref>A10:A18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906E4-A2A4-459A-919B-3E32A7ED386E}">
  <dimension ref="A1:N26"/>
  <sheetViews>
    <sheetView zoomScale="92" zoomScaleNormal="80" workbookViewId="0">
      <selection activeCell="D34" sqref="D34"/>
    </sheetView>
  </sheetViews>
  <sheetFormatPr defaultColWidth="8.7109375" defaultRowHeight="15" x14ac:dyDescent="0.25"/>
  <cols>
    <col min="1" max="1" width="22.7109375" customWidth="1"/>
    <col min="2" max="2" width="29" customWidth="1"/>
    <col min="3" max="3" width="23.28515625" customWidth="1"/>
    <col min="4" max="4" width="21.5703125" customWidth="1"/>
    <col min="5" max="5" width="22.5703125" customWidth="1"/>
    <col min="6" max="6" width="17.85546875" customWidth="1"/>
    <col min="15" max="16384" width="8.7109375" style="109"/>
  </cols>
  <sheetData>
    <row r="1" spans="1:6" x14ac:dyDescent="0.25">
      <c r="A1" s="5" t="s">
        <v>202</v>
      </c>
    </row>
    <row r="2" spans="1:6" ht="15.75" thickBot="1" x14ac:dyDescent="0.3">
      <c r="A2" s="110" t="s">
        <v>64</v>
      </c>
      <c r="B2" s="111"/>
      <c r="C2" s="111"/>
      <c r="D2" s="111"/>
    </row>
    <row r="3" spans="1:6" ht="30" x14ac:dyDescent="0.25">
      <c r="A3" s="127" t="s">
        <v>71</v>
      </c>
      <c r="B3" s="207" t="s">
        <v>72</v>
      </c>
      <c r="C3" s="128" t="s">
        <v>212</v>
      </c>
      <c r="D3" s="208" t="s">
        <v>213</v>
      </c>
      <c r="E3" s="209" t="s">
        <v>214</v>
      </c>
      <c r="F3" s="210" t="s">
        <v>215</v>
      </c>
    </row>
    <row r="4" spans="1:6" x14ac:dyDescent="0.25">
      <c r="A4" s="199" t="s">
        <v>61</v>
      </c>
      <c r="B4" s="211" t="s">
        <v>204</v>
      </c>
      <c r="C4" s="212" t="s">
        <v>216</v>
      </c>
      <c r="D4" s="214">
        <v>520</v>
      </c>
      <c r="E4" s="213">
        <v>40941</v>
      </c>
      <c r="F4" s="216">
        <v>0.08</v>
      </c>
    </row>
    <row r="5" spans="1:6" x14ac:dyDescent="0.25">
      <c r="A5" s="199"/>
      <c r="B5" s="211"/>
      <c r="C5" s="212" t="s">
        <v>217</v>
      </c>
      <c r="D5" s="214">
        <v>311</v>
      </c>
      <c r="E5" s="213">
        <v>5658</v>
      </c>
      <c r="F5" s="216">
        <v>0.01</v>
      </c>
    </row>
    <row r="6" spans="1:6" x14ac:dyDescent="0.25">
      <c r="A6" s="199"/>
      <c r="B6" s="211" t="s">
        <v>218</v>
      </c>
      <c r="C6" s="212" t="s">
        <v>216</v>
      </c>
      <c r="D6" s="214">
        <v>112</v>
      </c>
      <c r="E6" s="213">
        <v>7527</v>
      </c>
      <c r="F6" s="216">
        <v>0.01</v>
      </c>
    </row>
    <row r="7" spans="1:6" x14ac:dyDescent="0.25">
      <c r="A7" s="199"/>
      <c r="B7" s="211"/>
      <c r="C7" s="212" t="s">
        <v>217</v>
      </c>
      <c r="D7" s="214">
        <v>23</v>
      </c>
      <c r="E7" s="214">
        <v>270</v>
      </c>
      <c r="F7" s="216" t="s">
        <v>225</v>
      </c>
    </row>
    <row r="8" spans="1:6" x14ac:dyDescent="0.25">
      <c r="A8" s="199" t="s">
        <v>78</v>
      </c>
      <c r="B8" s="211" t="s">
        <v>219</v>
      </c>
      <c r="C8" s="212" t="s">
        <v>216</v>
      </c>
      <c r="D8" s="214">
        <v>64</v>
      </c>
      <c r="E8" s="213">
        <v>414924</v>
      </c>
      <c r="F8" s="216">
        <v>0.81</v>
      </c>
    </row>
    <row r="9" spans="1:6" x14ac:dyDescent="0.25">
      <c r="A9" s="199"/>
      <c r="B9" s="211"/>
      <c r="C9" s="212" t="s">
        <v>217</v>
      </c>
      <c r="D9" s="214">
        <v>7</v>
      </c>
      <c r="E9" s="213">
        <v>3047</v>
      </c>
      <c r="F9" s="216">
        <v>5.0000000000000001E-3</v>
      </c>
    </row>
    <row r="10" spans="1:6" x14ac:dyDescent="0.25">
      <c r="A10" s="200" t="s">
        <v>79</v>
      </c>
      <c r="B10" s="211" t="s">
        <v>220</v>
      </c>
      <c r="C10" s="212" t="s">
        <v>216</v>
      </c>
      <c r="D10" s="214">
        <v>2</v>
      </c>
      <c r="E10" s="214">
        <v>358</v>
      </c>
      <c r="F10" s="216" t="s">
        <v>225</v>
      </c>
    </row>
    <row r="11" spans="1:6" x14ac:dyDescent="0.25">
      <c r="A11" s="200"/>
      <c r="B11" s="211"/>
      <c r="C11" s="212" t="s">
        <v>217</v>
      </c>
      <c r="D11" s="214">
        <v>8</v>
      </c>
      <c r="E11" s="213">
        <v>4179</v>
      </c>
      <c r="F11" s="216">
        <v>0.01</v>
      </c>
    </row>
    <row r="12" spans="1:6" x14ac:dyDescent="0.25">
      <c r="A12" s="200"/>
      <c r="B12" s="211" t="s">
        <v>226</v>
      </c>
      <c r="C12" s="212" t="s">
        <v>216</v>
      </c>
      <c r="D12" s="214">
        <v>1</v>
      </c>
      <c r="E12" s="213">
        <v>11843</v>
      </c>
      <c r="F12" s="216">
        <v>0.02</v>
      </c>
    </row>
    <row r="13" spans="1:6" x14ac:dyDescent="0.25">
      <c r="A13" s="200"/>
      <c r="B13" s="211"/>
      <c r="C13" s="212" t="s">
        <v>217</v>
      </c>
      <c r="D13" s="214"/>
      <c r="E13" s="213"/>
      <c r="F13" s="216"/>
    </row>
    <row r="14" spans="1:6" x14ac:dyDescent="0.25">
      <c r="A14" s="200"/>
      <c r="B14" s="215" t="s">
        <v>221</v>
      </c>
      <c r="C14" s="212" t="s">
        <v>216</v>
      </c>
      <c r="D14" s="214">
        <v>1</v>
      </c>
      <c r="E14" s="213">
        <v>2022</v>
      </c>
      <c r="F14" s="216" t="s">
        <v>225</v>
      </c>
    </row>
    <row r="15" spans="1:6" x14ac:dyDescent="0.25">
      <c r="A15" s="200"/>
      <c r="B15" s="215"/>
      <c r="C15" s="212" t="s">
        <v>217</v>
      </c>
      <c r="D15" s="222"/>
      <c r="E15" s="222"/>
      <c r="F15" s="223"/>
    </row>
    <row r="16" spans="1:6" x14ac:dyDescent="0.25">
      <c r="A16" s="200"/>
      <c r="B16" s="211" t="s">
        <v>81</v>
      </c>
      <c r="C16" s="212" t="s">
        <v>216</v>
      </c>
      <c r="D16" s="214">
        <v>15</v>
      </c>
      <c r="E16" s="213">
        <v>4120</v>
      </c>
      <c r="F16" s="216">
        <v>0.01</v>
      </c>
    </row>
    <row r="17" spans="1:6" x14ac:dyDescent="0.25">
      <c r="A17" s="200"/>
      <c r="B17" s="211"/>
      <c r="C17" s="212" t="s">
        <v>217</v>
      </c>
      <c r="D17" s="222"/>
      <c r="E17" s="222"/>
      <c r="F17" s="223"/>
    </row>
    <row r="18" spans="1:6" x14ac:dyDescent="0.25">
      <c r="A18" s="200"/>
      <c r="B18" s="211" t="s">
        <v>82</v>
      </c>
      <c r="C18" s="212" t="s">
        <v>216</v>
      </c>
      <c r="D18" s="214">
        <v>41</v>
      </c>
      <c r="E18" s="213">
        <v>7768</v>
      </c>
      <c r="F18" s="216">
        <v>1.4999999999999999E-2</v>
      </c>
    </row>
    <row r="19" spans="1:6" x14ac:dyDescent="0.25">
      <c r="A19" s="200"/>
      <c r="B19" s="211"/>
      <c r="C19" s="212" t="s">
        <v>217</v>
      </c>
      <c r="D19" s="222"/>
      <c r="E19" s="222"/>
      <c r="F19" s="223"/>
    </row>
    <row r="20" spans="1:6" x14ac:dyDescent="0.25">
      <c r="A20" s="200"/>
      <c r="B20" s="215" t="s">
        <v>222</v>
      </c>
      <c r="C20" s="212" t="s">
        <v>216</v>
      </c>
      <c r="D20" s="214">
        <v>1</v>
      </c>
      <c r="E20" s="214">
        <v>801</v>
      </c>
      <c r="F20" s="216" t="s">
        <v>225</v>
      </c>
    </row>
    <row r="21" spans="1:6" x14ac:dyDescent="0.25">
      <c r="A21" s="200"/>
      <c r="B21" s="215"/>
      <c r="C21" s="212" t="s">
        <v>217</v>
      </c>
      <c r="D21" s="133"/>
      <c r="E21" s="133"/>
      <c r="F21" s="221"/>
    </row>
    <row r="22" spans="1:6" x14ac:dyDescent="0.25">
      <c r="A22" s="200" t="s">
        <v>83</v>
      </c>
      <c r="B22" s="211" t="s">
        <v>223</v>
      </c>
      <c r="C22" s="212" t="s">
        <v>216</v>
      </c>
      <c r="D22" s="214">
        <v>2</v>
      </c>
      <c r="E22" s="213">
        <v>4742</v>
      </c>
      <c r="F22" s="216">
        <v>0.01</v>
      </c>
    </row>
    <row r="23" spans="1:6" x14ac:dyDescent="0.25">
      <c r="A23" s="200"/>
      <c r="B23" s="211"/>
      <c r="C23" s="212" t="s">
        <v>217</v>
      </c>
      <c r="D23" s="133"/>
      <c r="E23" s="133"/>
      <c r="F23" s="221"/>
    </row>
    <row r="24" spans="1:6" x14ac:dyDescent="0.25">
      <c r="A24" s="200"/>
      <c r="B24" s="211" t="s">
        <v>224</v>
      </c>
      <c r="C24" s="212" t="s">
        <v>216</v>
      </c>
      <c r="D24" s="214">
        <v>6</v>
      </c>
      <c r="E24" s="213">
        <v>1780</v>
      </c>
      <c r="F24" s="216" t="s">
        <v>225</v>
      </c>
    </row>
    <row r="25" spans="1:6" ht="15.75" thickBot="1" x14ac:dyDescent="0.3">
      <c r="A25" s="202"/>
      <c r="B25" s="217"/>
      <c r="C25" s="218" t="s">
        <v>217</v>
      </c>
      <c r="D25" s="219">
        <v>7</v>
      </c>
      <c r="E25" s="220">
        <v>3930</v>
      </c>
      <c r="F25" s="224">
        <v>0.01</v>
      </c>
    </row>
    <row r="26" spans="1:6" ht="15.75" thickBot="1" x14ac:dyDescent="0.3">
      <c r="C26" s="226" t="s">
        <v>65</v>
      </c>
      <c r="D26" s="227" t="s">
        <v>66</v>
      </c>
      <c r="E26" s="227" t="s">
        <v>67</v>
      </c>
      <c r="F26" s="225" t="s">
        <v>68</v>
      </c>
    </row>
  </sheetData>
  <mergeCells count="15">
    <mergeCell ref="B12:B13"/>
    <mergeCell ref="B20:B21"/>
    <mergeCell ref="A22:A25"/>
    <mergeCell ref="B22:B23"/>
    <mergeCell ref="B24:B25"/>
    <mergeCell ref="A4:A7"/>
    <mergeCell ref="B4:B5"/>
    <mergeCell ref="B6:B7"/>
    <mergeCell ref="A8:A9"/>
    <mergeCell ref="B8:B9"/>
    <mergeCell ref="A10:A21"/>
    <mergeCell ref="B10:B11"/>
    <mergeCell ref="B14:B15"/>
    <mergeCell ref="B16:B17"/>
    <mergeCell ref="B18:B19"/>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84386-4F61-4BEB-841A-97CAC4CFA55A}">
  <dimension ref="A1:T34"/>
  <sheetViews>
    <sheetView workbookViewId="0">
      <pane xSplit="2" ySplit="6" topLeftCell="P28" activePane="bottomRight" state="frozen"/>
      <selection pane="topRight" activeCell="C1" sqref="C1"/>
      <selection pane="bottomLeft" activeCell="A6" sqref="A6"/>
      <selection pane="bottomRight" activeCell="V25" sqref="V25"/>
    </sheetView>
  </sheetViews>
  <sheetFormatPr defaultRowHeight="15" x14ac:dyDescent="0.25"/>
  <cols>
    <col min="1" max="1" width="21.5703125" customWidth="1"/>
    <col min="2" max="2" width="34.5703125" customWidth="1"/>
    <col min="3" max="3" width="13.85546875" customWidth="1"/>
    <col min="4" max="4" width="17.7109375" customWidth="1"/>
    <col min="5" max="7" width="16.42578125" customWidth="1"/>
    <col min="8" max="8" width="19" customWidth="1"/>
    <col min="9" max="9" width="16.5703125" customWidth="1"/>
    <col min="10" max="10" width="17.5703125" customWidth="1"/>
    <col min="11" max="12" width="15.28515625" customWidth="1"/>
    <col min="13" max="13" width="21.140625" customWidth="1"/>
    <col min="14" max="14" width="20.85546875" customWidth="1"/>
    <col min="15" max="15" width="22.140625" customWidth="1"/>
    <col min="16" max="16" width="16.7109375" customWidth="1"/>
    <col min="17" max="17" width="23" customWidth="1"/>
    <col min="18" max="18" width="19.140625" customWidth="1"/>
    <col min="19" max="19" width="20.28515625" customWidth="1"/>
    <col min="20" max="20" width="19.28515625" customWidth="1"/>
  </cols>
  <sheetData>
    <row r="1" spans="1:20" x14ac:dyDescent="0.25">
      <c r="A1" s="5" t="s">
        <v>102</v>
      </c>
      <c r="B1" s="5"/>
      <c r="C1" s="5"/>
    </row>
    <row r="2" spans="1:20" ht="15" customHeight="1" x14ac:dyDescent="0.25">
      <c r="A2" s="193" t="s">
        <v>209</v>
      </c>
      <c r="B2" s="193"/>
      <c r="C2" s="5"/>
    </row>
    <row r="3" spans="1:20" x14ac:dyDescent="0.25">
      <c r="A3" s="193"/>
      <c r="B3" s="193"/>
      <c r="C3" s="5"/>
    </row>
    <row r="4" spans="1:20" x14ac:dyDescent="0.25">
      <c r="A4" s="193"/>
      <c r="B4" s="193"/>
      <c r="C4" s="5"/>
    </row>
    <row r="5" spans="1:20" x14ac:dyDescent="0.25">
      <c r="A5" s="9"/>
      <c r="B5" s="9"/>
      <c r="I5" s="194" t="s">
        <v>103</v>
      </c>
      <c r="J5" s="194"/>
      <c r="K5" s="194"/>
      <c r="L5" s="194"/>
      <c r="M5" s="194" t="s">
        <v>104</v>
      </c>
      <c r="N5" s="194"/>
      <c r="O5" s="194"/>
      <c r="P5" s="194"/>
      <c r="Q5" s="194"/>
      <c r="R5" s="194"/>
      <c r="S5" s="194"/>
      <c r="T5" s="131" t="s">
        <v>105</v>
      </c>
    </row>
    <row r="6" spans="1:20" s="1" customFormat="1" ht="45" x14ac:dyDescent="0.25">
      <c r="A6" s="194" t="s">
        <v>72</v>
      </c>
      <c r="B6" s="194"/>
      <c r="C6" s="131" t="s">
        <v>106</v>
      </c>
      <c r="D6" s="131" t="s">
        <v>107</v>
      </c>
      <c r="E6" s="132" t="s">
        <v>108</v>
      </c>
      <c r="F6" s="132" t="s">
        <v>109</v>
      </c>
      <c r="G6" s="132" t="s">
        <v>110</v>
      </c>
      <c r="H6" s="131" t="s">
        <v>111</v>
      </c>
      <c r="I6" s="132" t="s">
        <v>112</v>
      </c>
      <c r="J6" s="132" t="s">
        <v>113</v>
      </c>
      <c r="K6" s="132" t="s">
        <v>114</v>
      </c>
      <c r="L6" s="132" t="s">
        <v>115</v>
      </c>
      <c r="M6" s="132" t="s">
        <v>116</v>
      </c>
      <c r="N6" s="131" t="s">
        <v>117</v>
      </c>
      <c r="O6" s="131" t="s">
        <v>118</v>
      </c>
      <c r="P6" s="131" t="s">
        <v>119</v>
      </c>
      <c r="Q6" s="131" t="s">
        <v>120</v>
      </c>
      <c r="R6" s="131" t="s">
        <v>121</v>
      </c>
      <c r="S6" s="132" t="s">
        <v>210</v>
      </c>
      <c r="T6" s="131" t="s">
        <v>122</v>
      </c>
    </row>
    <row r="7" spans="1:20" ht="30" x14ac:dyDescent="0.25">
      <c r="A7" s="133" t="s">
        <v>61</v>
      </c>
      <c r="B7" s="133" t="s">
        <v>123</v>
      </c>
      <c r="C7" s="131" t="s">
        <v>124</v>
      </c>
      <c r="D7" s="132" t="s">
        <v>125</v>
      </c>
      <c r="E7" s="134">
        <v>2930</v>
      </c>
      <c r="F7" s="134">
        <v>2</v>
      </c>
      <c r="G7" s="134">
        <v>1</v>
      </c>
      <c r="H7" s="131">
        <v>1</v>
      </c>
      <c r="I7" s="131">
        <v>11</v>
      </c>
      <c r="J7" s="131">
        <v>19</v>
      </c>
      <c r="K7" s="131">
        <v>0.87</v>
      </c>
      <c r="L7" s="131" t="s">
        <v>126</v>
      </c>
      <c r="M7" s="132" t="s">
        <v>127</v>
      </c>
      <c r="N7" s="135" t="s">
        <v>128</v>
      </c>
      <c r="O7" s="136" t="s">
        <v>129</v>
      </c>
      <c r="P7" s="137" t="s">
        <v>130</v>
      </c>
      <c r="Q7" s="132" t="s">
        <v>131</v>
      </c>
      <c r="R7" s="131" t="s">
        <v>132</v>
      </c>
      <c r="S7" s="131" t="s">
        <v>133</v>
      </c>
      <c r="T7" s="131">
        <v>46</v>
      </c>
    </row>
    <row r="8" spans="1:20" ht="30" x14ac:dyDescent="0.25">
      <c r="A8" s="192" t="s">
        <v>78</v>
      </c>
      <c r="B8" s="133" t="s">
        <v>134</v>
      </c>
      <c r="C8" s="131" t="s">
        <v>124</v>
      </c>
      <c r="D8" s="131" t="s">
        <v>135</v>
      </c>
      <c r="E8" s="134">
        <v>11388</v>
      </c>
      <c r="F8" s="131">
        <v>2</v>
      </c>
      <c r="G8" s="131">
        <v>1</v>
      </c>
      <c r="H8" s="131">
        <v>12</v>
      </c>
      <c r="I8" s="131">
        <v>7</v>
      </c>
      <c r="J8" s="131">
        <v>11</v>
      </c>
      <c r="K8" s="131">
        <v>0.93</v>
      </c>
      <c r="L8" s="131" t="s">
        <v>136</v>
      </c>
      <c r="M8" s="132" t="s">
        <v>137</v>
      </c>
      <c r="N8" s="134">
        <v>300000</v>
      </c>
      <c r="O8" s="131" t="s">
        <v>138</v>
      </c>
      <c r="P8" s="138" t="s">
        <v>139</v>
      </c>
      <c r="Q8" s="132" t="s">
        <v>140</v>
      </c>
      <c r="R8" s="131" t="s">
        <v>132</v>
      </c>
      <c r="S8" s="131" t="s">
        <v>133</v>
      </c>
      <c r="T8" s="131">
        <v>552</v>
      </c>
    </row>
    <row r="9" spans="1:20" ht="30" x14ac:dyDescent="0.25">
      <c r="A9" s="192"/>
      <c r="B9" s="133" t="s">
        <v>141</v>
      </c>
      <c r="C9" s="131" t="s">
        <v>124</v>
      </c>
      <c r="D9" s="131" t="s">
        <v>135</v>
      </c>
      <c r="E9" s="134">
        <v>114085</v>
      </c>
      <c r="F9" s="131">
        <v>10</v>
      </c>
      <c r="G9" s="131">
        <v>1</v>
      </c>
      <c r="H9" s="131">
        <v>100</v>
      </c>
      <c r="I9" s="131">
        <v>7</v>
      </c>
      <c r="J9" s="131">
        <v>11</v>
      </c>
      <c r="K9" s="131">
        <v>0.93</v>
      </c>
      <c r="L9" s="131" t="s">
        <v>136</v>
      </c>
      <c r="M9" s="132" t="s">
        <v>137</v>
      </c>
      <c r="N9" s="134">
        <f>E9/250*12000</f>
        <v>5476080</v>
      </c>
      <c r="O9" s="131" t="s">
        <v>138</v>
      </c>
      <c r="P9" s="138" t="s">
        <v>142</v>
      </c>
      <c r="Q9" s="132" t="s">
        <v>140</v>
      </c>
      <c r="R9" s="131" t="s">
        <v>132</v>
      </c>
      <c r="S9" s="131" t="s">
        <v>133</v>
      </c>
      <c r="T9" s="134">
        <v>4600</v>
      </c>
    </row>
    <row r="10" spans="1:20" ht="30" x14ac:dyDescent="0.25">
      <c r="A10" s="192" t="s">
        <v>143</v>
      </c>
      <c r="B10" s="133" t="s">
        <v>144</v>
      </c>
      <c r="C10" s="131" t="s">
        <v>124</v>
      </c>
      <c r="D10" s="131" t="s">
        <v>145</v>
      </c>
      <c r="E10" s="134">
        <v>34000</v>
      </c>
      <c r="F10" s="131">
        <v>1</v>
      </c>
      <c r="G10" s="131">
        <v>1</v>
      </c>
      <c r="H10" s="139"/>
      <c r="I10" s="131">
        <v>5</v>
      </c>
      <c r="J10" s="131">
        <v>12</v>
      </c>
      <c r="K10" s="131">
        <v>0.93</v>
      </c>
      <c r="L10" s="139"/>
      <c r="M10" s="132" t="s">
        <v>146</v>
      </c>
      <c r="N10" s="134">
        <f>E10/100*12000</f>
        <v>4080000</v>
      </c>
      <c r="O10" s="131" t="s">
        <v>147</v>
      </c>
      <c r="P10" s="138" t="s">
        <v>148</v>
      </c>
      <c r="Q10" s="132" t="s">
        <v>149</v>
      </c>
      <c r="R10" s="139"/>
      <c r="S10" s="204" t="s">
        <v>211</v>
      </c>
      <c r="T10" s="134">
        <v>239</v>
      </c>
    </row>
    <row r="11" spans="1:20" ht="30" x14ac:dyDescent="0.25">
      <c r="A11" s="192"/>
      <c r="B11" s="133" t="s">
        <v>150</v>
      </c>
      <c r="C11" s="131" t="s">
        <v>124</v>
      </c>
      <c r="D11" s="131" t="s">
        <v>145</v>
      </c>
      <c r="E11" s="134">
        <v>5150</v>
      </c>
      <c r="F11" s="131">
        <v>1</v>
      </c>
      <c r="G11" s="131">
        <v>1</v>
      </c>
      <c r="H11" s="139"/>
      <c r="I11" s="131">
        <v>7.5</v>
      </c>
      <c r="J11" s="131">
        <v>13.5</v>
      </c>
      <c r="K11" s="131">
        <v>0.72</v>
      </c>
      <c r="L11" s="139"/>
      <c r="M11" s="132" t="s">
        <v>146</v>
      </c>
      <c r="N11" s="134">
        <f>E11/280*12000</f>
        <v>220714.28571428571</v>
      </c>
      <c r="O11" s="131" t="s">
        <v>147</v>
      </c>
      <c r="P11" s="138" t="s">
        <v>151</v>
      </c>
      <c r="Q11" s="132" t="s">
        <v>152</v>
      </c>
      <c r="R11" s="139"/>
      <c r="S11" s="205"/>
      <c r="T11" s="134">
        <v>25</v>
      </c>
    </row>
    <row r="12" spans="1:20" ht="30" x14ac:dyDescent="0.25">
      <c r="A12" s="192"/>
      <c r="B12" s="133" t="s">
        <v>153</v>
      </c>
      <c r="C12" s="131" t="s">
        <v>124</v>
      </c>
      <c r="D12" s="131" t="s">
        <v>145</v>
      </c>
      <c r="E12" s="134">
        <v>2000</v>
      </c>
      <c r="F12" s="131">
        <v>1</v>
      </c>
      <c r="G12" s="131">
        <v>1</v>
      </c>
      <c r="H12" s="139"/>
      <c r="I12" s="131">
        <v>5</v>
      </c>
      <c r="J12" s="131">
        <v>12</v>
      </c>
      <c r="K12" s="131">
        <v>0.93</v>
      </c>
      <c r="L12" s="139"/>
      <c r="M12" s="132" t="s">
        <v>146</v>
      </c>
      <c r="N12" s="134">
        <f>E12/110*12000</f>
        <v>218181.81818181821</v>
      </c>
      <c r="O12" s="131" t="s">
        <v>147</v>
      </c>
      <c r="P12" s="138" t="s">
        <v>154</v>
      </c>
      <c r="Q12" s="132" t="s">
        <v>155</v>
      </c>
      <c r="R12" s="139"/>
      <c r="S12" s="205"/>
      <c r="T12" s="134">
        <v>500</v>
      </c>
    </row>
    <row r="13" spans="1:20" ht="30" x14ac:dyDescent="0.25">
      <c r="A13" s="192"/>
      <c r="B13" s="133" t="s">
        <v>156</v>
      </c>
      <c r="C13" s="131" t="s">
        <v>124</v>
      </c>
      <c r="D13" s="131" t="s">
        <v>145</v>
      </c>
      <c r="E13" s="134">
        <v>2000</v>
      </c>
      <c r="F13" s="131">
        <v>1</v>
      </c>
      <c r="G13" s="131">
        <v>1</v>
      </c>
      <c r="H13" s="139"/>
      <c r="I13" s="131">
        <v>5</v>
      </c>
      <c r="J13" s="131">
        <v>12</v>
      </c>
      <c r="K13" s="131">
        <v>0.93</v>
      </c>
      <c r="L13" s="139"/>
      <c r="M13" s="132" t="s">
        <v>146</v>
      </c>
      <c r="N13" s="134">
        <f>E13/150*12000</f>
        <v>160000</v>
      </c>
      <c r="O13" s="131" t="s">
        <v>147</v>
      </c>
      <c r="P13" s="138" t="s">
        <v>157</v>
      </c>
      <c r="Q13" s="132" t="s">
        <v>155</v>
      </c>
      <c r="R13" s="139"/>
      <c r="S13" s="205"/>
      <c r="T13" s="134">
        <v>2500</v>
      </c>
    </row>
    <row r="14" spans="1:20" ht="30" x14ac:dyDescent="0.25">
      <c r="A14" s="192"/>
      <c r="B14" s="133" t="s">
        <v>80</v>
      </c>
      <c r="C14" s="131" t="s">
        <v>124</v>
      </c>
      <c r="D14" s="131" t="s">
        <v>145</v>
      </c>
      <c r="E14" s="134">
        <v>50000</v>
      </c>
      <c r="F14" s="131">
        <v>1</v>
      </c>
      <c r="G14" s="131">
        <v>1</v>
      </c>
      <c r="H14" s="139"/>
      <c r="I14" s="131">
        <v>5</v>
      </c>
      <c r="J14" s="131">
        <v>12</v>
      </c>
      <c r="K14" s="131">
        <v>0.93</v>
      </c>
      <c r="L14" s="139"/>
      <c r="M14" s="132" t="s">
        <v>146</v>
      </c>
      <c r="N14" s="134">
        <f>E14/250*12000</f>
        <v>2400000</v>
      </c>
      <c r="O14" s="131" t="s">
        <v>147</v>
      </c>
      <c r="P14" s="138" t="s">
        <v>158</v>
      </c>
      <c r="Q14" s="132" t="s">
        <v>159</v>
      </c>
      <c r="R14" s="139"/>
      <c r="S14" s="205"/>
      <c r="T14" s="131">
        <v>172</v>
      </c>
    </row>
    <row r="15" spans="1:20" ht="30" x14ac:dyDescent="0.25">
      <c r="A15" s="192"/>
      <c r="B15" s="133" t="s">
        <v>160</v>
      </c>
      <c r="C15" s="131" t="s">
        <v>124</v>
      </c>
      <c r="D15" s="131" t="s">
        <v>145</v>
      </c>
      <c r="E15" s="134">
        <v>30000</v>
      </c>
      <c r="F15" s="131">
        <v>2</v>
      </c>
      <c r="G15" s="131">
        <v>1</v>
      </c>
      <c r="H15" s="139"/>
      <c r="I15" s="131">
        <v>5</v>
      </c>
      <c r="J15" s="131">
        <v>12</v>
      </c>
      <c r="K15" s="131">
        <v>1.2</v>
      </c>
      <c r="L15" s="139"/>
      <c r="M15" s="132" t="s">
        <v>161</v>
      </c>
      <c r="N15" s="134">
        <f>E15/540*12000</f>
        <v>666666.66666666663</v>
      </c>
      <c r="O15" s="131" t="s">
        <v>147</v>
      </c>
      <c r="P15" s="138" t="s">
        <v>162</v>
      </c>
      <c r="Q15" s="132" t="s">
        <v>152</v>
      </c>
      <c r="R15" s="139"/>
      <c r="S15" s="205"/>
      <c r="T15" s="134">
        <v>1366</v>
      </c>
    </row>
    <row r="16" spans="1:20" ht="30" x14ac:dyDescent="0.25">
      <c r="A16" s="192"/>
      <c r="B16" s="133" t="s">
        <v>163</v>
      </c>
      <c r="C16" s="131" t="s">
        <v>124</v>
      </c>
      <c r="D16" s="131" t="s">
        <v>145</v>
      </c>
      <c r="E16" s="134">
        <v>11000</v>
      </c>
      <c r="F16" s="131">
        <v>1</v>
      </c>
      <c r="G16" s="131">
        <v>1</v>
      </c>
      <c r="H16" s="139"/>
      <c r="I16" s="131">
        <v>5</v>
      </c>
      <c r="J16" s="131">
        <v>12</v>
      </c>
      <c r="K16" s="131">
        <v>1.2</v>
      </c>
      <c r="L16" s="139"/>
      <c r="M16" s="132" t="s">
        <v>146</v>
      </c>
      <c r="N16" s="134">
        <f>E16/250*12000</f>
        <v>528000</v>
      </c>
      <c r="O16" s="131" t="s">
        <v>147</v>
      </c>
      <c r="P16" s="138" t="s">
        <v>164</v>
      </c>
      <c r="Q16" s="132" t="s">
        <v>165</v>
      </c>
      <c r="R16" s="139"/>
      <c r="S16" s="205"/>
      <c r="T16" s="131">
        <v>77</v>
      </c>
    </row>
    <row r="17" spans="1:20" ht="30" x14ac:dyDescent="0.25">
      <c r="A17" s="192"/>
      <c r="B17" s="133" t="s">
        <v>81</v>
      </c>
      <c r="C17" s="131" t="s">
        <v>124</v>
      </c>
      <c r="D17" s="131" t="s">
        <v>145</v>
      </c>
      <c r="E17" s="134">
        <v>10000</v>
      </c>
      <c r="F17" s="131">
        <v>2</v>
      </c>
      <c r="G17" s="131">
        <v>1</v>
      </c>
      <c r="H17" s="139"/>
      <c r="I17" s="131">
        <v>5</v>
      </c>
      <c r="J17" s="131">
        <v>12</v>
      </c>
      <c r="K17" s="131">
        <v>0.93</v>
      </c>
      <c r="L17" s="139"/>
      <c r="M17" s="132" t="s">
        <v>146</v>
      </c>
      <c r="N17" s="134">
        <f>E17/240*12000</f>
        <v>500000</v>
      </c>
      <c r="O17" s="131" t="s">
        <v>147</v>
      </c>
      <c r="P17" s="138" t="s">
        <v>166</v>
      </c>
      <c r="Q17" s="132" t="s">
        <v>149</v>
      </c>
      <c r="R17" s="139"/>
      <c r="S17" s="205"/>
      <c r="T17" s="131">
        <v>110</v>
      </c>
    </row>
    <row r="18" spans="1:20" ht="30" x14ac:dyDescent="0.25">
      <c r="A18" s="192"/>
      <c r="B18" s="133" t="s">
        <v>82</v>
      </c>
      <c r="C18" s="131" t="s">
        <v>124</v>
      </c>
      <c r="D18" s="131" t="s">
        <v>145</v>
      </c>
      <c r="E18" s="134">
        <v>8000</v>
      </c>
      <c r="F18" s="131">
        <v>1</v>
      </c>
      <c r="G18" s="131">
        <v>1</v>
      </c>
      <c r="H18" s="139"/>
      <c r="I18" s="131">
        <v>5</v>
      </c>
      <c r="J18" s="131">
        <v>12</v>
      </c>
      <c r="K18" s="131">
        <v>0.93</v>
      </c>
      <c r="L18" s="139"/>
      <c r="M18" s="132" t="s">
        <v>146</v>
      </c>
      <c r="N18" s="134">
        <f>E18/240*12000</f>
        <v>400000</v>
      </c>
      <c r="O18" s="131" t="s">
        <v>147</v>
      </c>
      <c r="P18" s="138" t="s">
        <v>167</v>
      </c>
      <c r="Q18" s="132" t="s">
        <v>149</v>
      </c>
      <c r="R18" s="139"/>
      <c r="S18" s="205"/>
      <c r="T18" s="131">
        <v>27</v>
      </c>
    </row>
    <row r="19" spans="1:20" ht="30" x14ac:dyDescent="0.25">
      <c r="A19" s="192" t="s">
        <v>168</v>
      </c>
      <c r="B19" s="133" t="s">
        <v>169</v>
      </c>
      <c r="C19" s="131" t="s">
        <v>124</v>
      </c>
      <c r="D19" s="131" t="s">
        <v>145</v>
      </c>
      <c r="E19" s="134">
        <v>130500</v>
      </c>
      <c r="F19" s="131">
        <v>1</v>
      </c>
      <c r="G19" s="131">
        <v>1</v>
      </c>
      <c r="H19" s="139"/>
      <c r="I19" s="131">
        <v>5</v>
      </c>
      <c r="J19" s="131">
        <v>12</v>
      </c>
      <c r="K19" s="131">
        <v>0.93</v>
      </c>
      <c r="L19" s="139"/>
      <c r="M19" s="132" t="s">
        <v>146</v>
      </c>
      <c r="N19" s="134">
        <f>E19/250*12000</f>
        <v>6264000</v>
      </c>
      <c r="O19" s="131" t="s">
        <v>147</v>
      </c>
      <c r="P19" s="138" t="s">
        <v>158</v>
      </c>
      <c r="Q19" s="132" t="s">
        <v>149</v>
      </c>
      <c r="R19" s="139"/>
      <c r="S19" s="205"/>
      <c r="T19" s="131">
        <v>448</v>
      </c>
    </row>
    <row r="20" spans="1:20" ht="45" x14ac:dyDescent="0.25">
      <c r="A20" s="192"/>
      <c r="B20" s="133" t="s">
        <v>170</v>
      </c>
      <c r="C20" s="131" t="s">
        <v>124</v>
      </c>
      <c r="D20" s="131" t="s">
        <v>145</v>
      </c>
      <c r="E20" s="134">
        <v>300000</v>
      </c>
      <c r="F20" s="131">
        <v>3</v>
      </c>
      <c r="G20" s="131">
        <v>2</v>
      </c>
      <c r="H20" s="139"/>
      <c r="I20" s="131">
        <v>7.5</v>
      </c>
      <c r="J20" s="131">
        <v>13.5</v>
      </c>
      <c r="K20" s="131">
        <v>0.72</v>
      </c>
      <c r="L20" s="139"/>
      <c r="M20" s="132" t="s">
        <v>171</v>
      </c>
      <c r="N20" s="134">
        <f>E20/250*12000</f>
        <v>14400000</v>
      </c>
      <c r="O20" s="131" t="s">
        <v>172</v>
      </c>
      <c r="P20" s="138" t="s">
        <v>173</v>
      </c>
      <c r="Q20" s="132" t="s">
        <v>174</v>
      </c>
      <c r="R20" s="139"/>
      <c r="S20" s="205"/>
      <c r="T20" s="134">
        <v>1520</v>
      </c>
    </row>
    <row r="21" spans="1:20" ht="30" x14ac:dyDescent="0.25">
      <c r="A21" s="192"/>
      <c r="B21" s="133" t="s">
        <v>175</v>
      </c>
      <c r="C21" s="131" t="s">
        <v>124</v>
      </c>
      <c r="D21" s="131" t="s">
        <v>145</v>
      </c>
      <c r="E21" s="134">
        <v>170000</v>
      </c>
      <c r="F21" s="131">
        <v>4</v>
      </c>
      <c r="G21" s="131">
        <v>1</v>
      </c>
      <c r="H21" s="139"/>
      <c r="I21" s="131">
        <v>7.5</v>
      </c>
      <c r="J21" s="131">
        <v>13.5</v>
      </c>
      <c r="K21" s="131">
        <v>0.72</v>
      </c>
      <c r="L21" s="139"/>
      <c r="M21" s="132" t="s">
        <v>176</v>
      </c>
      <c r="N21" s="134">
        <f>E21/800*12000</f>
        <v>2550000</v>
      </c>
      <c r="O21" s="131" t="s">
        <v>177</v>
      </c>
      <c r="P21" s="138" t="s">
        <v>178</v>
      </c>
      <c r="Q21" s="132" t="s">
        <v>152</v>
      </c>
      <c r="R21" s="139"/>
      <c r="S21" s="205"/>
      <c r="T21" s="134">
        <v>8600</v>
      </c>
    </row>
    <row r="22" spans="1:20" ht="30" x14ac:dyDescent="0.25">
      <c r="A22" s="192"/>
      <c r="B22" s="133" t="s">
        <v>179</v>
      </c>
      <c r="C22" s="131" t="s">
        <v>124</v>
      </c>
      <c r="D22" s="131" t="s">
        <v>145</v>
      </c>
      <c r="E22" s="134">
        <v>50000</v>
      </c>
      <c r="F22" s="131">
        <v>1</v>
      </c>
      <c r="G22" s="131">
        <v>2</v>
      </c>
      <c r="H22" s="139"/>
      <c r="I22" s="131">
        <v>5</v>
      </c>
      <c r="J22" s="131">
        <v>12</v>
      </c>
      <c r="K22" s="131">
        <v>0.93</v>
      </c>
      <c r="L22" s="139"/>
      <c r="M22" s="132" t="s">
        <v>146</v>
      </c>
      <c r="N22" s="134">
        <f>E22/170*12000</f>
        <v>3529411.7647058824</v>
      </c>
      <c r="O22" s="131" t="s">
        <v>147</v>
      </c>
      <c r="P22" s="138" t="s">
        <v>180</v>
      </c>
      <c r="Q22" s="132" t="s">
        <v>149</v>
      </c>
      <c r="R22" s="139"/>
      <c r="S22" s="205"/>
      <c r="T22" s="131">
        <v>250</v>
      </c>
    </row>
    <row r="23" spans="1:20" ht="45" x14ac:dyDescent="0.25">
      <c r="A23" s="192"/>
      <c r="B23" s="133" t="s">
        <v>181</v>
      </c>
      <c r="C23" s="131" t="s">
        <v>124</v>
      </c>
      <c r="D23" s="131" t="s">
        <v>145</v>
      </c>
      <c r="E23" s="134">
        <v>150000</v>
      </c>
      <c r="F23" s="131">
        <v>2</v>
      </c>
      <c r="G23" s="131">
        <v>4</v>
      </c>
      <c r="H23" s="139"/>
      <c r="I23" s="131">
        <v>7.5</v>
      </c>
      <c r="J23" s="131">
        <v>13.5</v>
      </c>
      <c r="K23" s="131">
        <v>0.72</v>
      </c>
      <c r="L23" s="139"/>
      <c r="M23" s="132" t="s">
        <v>171</v>
      </c>
      <c r="N23" s="134">
        <f>E23/250*12000</f>
        <v>7200000</v>
      </c>
      <c r="O23" s="131" t="s">
        <v>172</v>
      </c>
      <c r="P23" s="138" t="s">
        <v>182</v>
      </c>
      <c r="Q23" s="132" t="s">
        <v>174</v>
      </c>
      <c r="R23" s="139"/>
      <c r="S23" s="205"/>
      <c r="T23" s="134">
        <v>1520</v>
      </c>
    </row>
    <row r="24" spans="1:20" ht="30" x14ac:dyDescent="0.25">
      <c r="A24" s="192"/>
      <c r="B24" s="133" t="s">
        <v>84</v>
      </c>
      <c r="C24" s="131" t="s">
        <v>124</v>
      </c>
      <c r="D24" s="131" t="s">
        <v>145</v>
      </c>
      <c r="E24" s="134">
        <v>250000</v>
      </c>
      <c r="F24" s="131">
        <v>3</v>
      </c>
      <c r="G24" s="131">
        <v>1</v>
      </c>
      <c r="H24" s="139"/>
      <c r="I24" s="131">
        <v>7.5</v>
      </c>
      <c r="J24" s="131">
        <v>13.5</v>
      </c>
      <c r="K24" s="131">
        <v>0.72</v>
      </c>
      <c r="L24" s="139"/>
      <c r="M24" s="132" t="s">
        <v>183</v>
      </c>
      <c r="N24" s="134">
        <f>E24/250*12000</f>
        <v>12000000</v>
      </c>
      <c r="O24" s="131" t="s">
        <v>172</v>
      </c>
      <c r="P24" s="138" t="s">
        <v>184</v>
      </c>
      <c r="Q24" s="132" t="s">
        <v>149</v>
      </c>
      <c r="R24" s="139"/>
      <c r="S24" s="205"/>
      <c r="T24" s="134">
        <v>16938</v>
      </c>
    </row>
    <row r="25" spans="1:20" ht="75" x14ac:dyDescent="0.25">
      <c r="A25" s="192"/>
      <c r="B25" s="133" t="s">
        <v>185</v>
      </c>
      <c r="C25" s="131" t="s">
        <v>124</v>
      </c>
      <c r="D25" s="131" t="s">
        <v>145</v>
      </c>
      <c r="E25" s="134">
        <v>200000</v>
      </c>
      <c r="F25" s="131">
        <v>11</v>
      </c>
      <c r="G25" s="131">
        <v>1</v>
      </c>
      <c r="H25" s="139"/>
      <c r="I25" s="131">
        <v>7.5</v>
      </c>
      <c r="J25" s="131">
        <v>13.5</v>
      </c>
      <c r="K25" s="131">
        <v>0.72</v>
      </c>
      <c r="L25" s="139"/>
      <c r="M25" s="132" t="s">
        <v>186</v>
      </c>
      <c r="N25" s="134">
        <f>E25/540*12000</f>
        <v>4444444.444444445</v>
      </c>
      <c r="O25" s="131" t="s">
        <v>172</v>
      </c>
      <c r="P25" s="138" t="s">
        <v>187</v>
      </c>
      <c r="Q25" s="132" t="s">
        <v>174</v>
      </c>
      <c r="R25" s="139"/>
      <c r="S25" s="205"/>
      <c r="T25" s="134">
        <v>9104</v>
      </c>
    </row>
    <row r="26" spans="1:20" ht="30" x14ac:dyDescent="0.25">
      <c r="A26" s="192"/>
      <c r="B26" s="133" t="s">
        <v>188</v>
      </c>
      <c r="C26" s="131" t="s">
        <v>124</v>
      </c>
      <c r="D26" s="131" t="s">
        <v>145</v>
      </c>
      <c r="E26" s="134">
        <v>100000</v>
      </c>
      <c r="F26" s="131">
        <v>1</v>
      </c>
      <c r="G26" s="131">
        <v>1</v>
      </c>
      <c r="H26" s="139"/>
      <c r="I26" s="131">
        <v>5</v>
      </c>
      <c r="J26" s="131">
        <v>12</v>
      </c>
      <c r="K26" s="131">
        <v>0.93</v>
      </c>
      <c r="L26" s="139"/>
      <c r="M26" s="132" t="s">
        <v>146</v>
      </c>
      <c r="N26" s="134">
        <f>E26/530*12000</f>
        <v>2264150.9433962265</v>
      </c>
      <c r="O26" s="131" t="s">
        <v>147</v>
      </c>
      <c r="P26" s="138" t="s">
        <v>189</v>
      </c>
      <c r="Q26" s="132" t="s">
        <v>190</v>
      </c>
      <c r="R26" s="139"/>
      <c r="S26" s="205"/>
      <c r="T26" s="131">
        <v>489</v>
      </c>
    </row>
    <row r="27" spans="1:20" ht="30" x14ac:dyDescent="0.25">
      <c r="A27" s="192"/>
      <c r="B27" s="133" t="s">
        <v>85</v>
      </c>
      <c r="C27" s="131" t="s">
        <v>124</v>
      </c>
      <c r="D27" s="131" t="s">
        <v>145</v>
      </c>
      <c r="E27" s="134">
        <v>350000</v>
      </c>
      <c r="F27" s="131">
        <v>10</v>
      </c>
      <c r="G27" s="131">
        <v>1</v>
      </c>
      <c r="H27" s="139"/>
      <c r="I27" s="131">
        <v>7.5</v>
      </c>
      <c r="J27" s="131">
        <v>13.5</v>
      </c>
      <c r="K27" s="131">
        <v>0.72</v>
      </c>
      <c r="L27" s="139"/>
      <c r="M27" s="132" t="s">
        <v>183</v>
      </c>
      <c r="N27" s="134">
        <f>E27/240*12000</f>
        <v>17500000</v>
      </c>
      <c r="O27" s="131" t="s">
        <v>172</v>
      </c>
      <c r="P27" s="138" t="s">
        <v>191</v>
      </c>
      <c r="Q27" s="132" t="s">
        <v>192</v>
      </c>
      <c r="R27" s="139"/>
      <c r="S27" s="205"/>
      <c r="T27" s="131">
        <v>550</v>
      </c>
    </row>
    <row r="28" spans="1:20" ht="30" x14ac:dyDescent="0.25">
      <c r="A28" s="192"/>
      <c r="B28" s="133" t="s">
        <v>86</v>
      </c>
      <c r="C28" s="131" t="s">
        <v>124</v>
      </c>
      <c r="D28" s="131" t="s">
        <v>145</v>
      </c>
      <c r="E28" s="134">
        <v>130000</v>
      </c>
      <c r="F28" s="131">
        <v>3</v>
      </c>
      <c r="G28" s="131">
        <v>1</v>
      </c>
      <c r="H28" s="139"/>
      <c r="I28" s="131">
        <v>7.5</v>
      </c>
      <c r="J28" s="131">
        <v>13.5</v>
      </c>
      <c r="K28" s="131">
        <v>0.72</v>
      </c>
      <c r="L28" s="139"/>
      <c r="M28" s="132" t="s">
        <v>183</v>
      </c>
      <c r="N28" s="134">
        <f>E28/340*12000</f>
        <v>4588235.2941176472</v>
      </c>
      <c r="O28" s="131" t="s">
        <v>172</v>
      </c>
      <c r="P28" s="138" t="s">
        <v>193</v>
      </c>
      <c r="Q28" s="132" t="s">
        <v>194</v>
      </c>
      <c r="R28" s="139"/>
      <c r="S28" s="205"/>
      <c r="T28" s="131">
        <v>446</v>
      </c>
    </row>
    <row r="29" spans="1:20" ht="45" x14ac:dyDescent="0.25">
      <c r="A29" s="192"/>
      <c r="B29" s="133" t="s">
        <v>195</v>
      </c>
      <c r="C29" s="131" t="s">
        <v>124</v>
      </c>
      <c r="D29" s="131" t="s">
        <v>145</v>
      </c>
      <c r="E29" s="134">
        <v>800000</v>
      </c>
      <c r="F29" s="131">
        <v>4</v>
      </c>
      <c r="G29" s="131">
        <v>4</v>
      </c>
      <c r="H29" s="139"/>
      <c r="I29" s="131">
        <v>7.5</v>
      </c>
      <c r="J29" s="131">
        <v>13.5</v>
      </c>
      <c r="K29" s="131">
        <v>0.72</v>
      </c>
      <c r="L29" s="139"/>
      <c r="M29" s="132" t="s">
        <v>171</v>
      </c>
      <c r="N29" s="134">
        <f>E29/400*12000</f>
        <v>24000000</v>
      </c>
      <c r="O29" s="131" t="s">
        <v>172</v>
      </c>
      <c r="P29" s="138" t="s">
        <v>196</v>
      </c>
      <c r="Q29" s="132" t="s">
        <v>174</v>
      </c>
      <c r="R29" s="139"/>
      <c r="S29" s="205"/>
      <c r="T29" s="134">
        <v>1000</v>
      </c>
    </row>
    <row r="30" spans="1:20" x14ac:dyDescent="0.25">
      <c r="A30" s="192"/>
      <c r="B30" s="133" t="s">
        <v>197</v>
      </c>
      <c r="C30" s="131" t="s">
        <v>124</v>
      </c>
      <c r="D30" s="131" t="s">
        <v>198</v>
      </c>
      <c r="E30" s="134">
        <v>92000</v>
      </c>
      <c r="F30" s="131">
        <v>1</v>
      </c>
      <c r="G30" s="131">
        <v>1</v>
      </c>
      <c r="H30" s="139"/>
      <c r="I30" s="131">
        <v>26</v>
      </c>
      <c r="J30" s="131">
        <v>26</v>
      </c>
      <c r="K30" s="131" t="s">
        <v>63</v>
      </c>
      <c r="L30" s="139"/>
      <c r="M30" s="140"/>
      <c r="N30" s="141"/>
      <c r="O30" s="139"/>
      <c r="P30" s="139"/>
      <c r="Q30" s="140"/>
      <c r="R30" s="139"/>
      <c r="S30" s="205"/>
      <c r="T30" s="131">
        <v>86</v>
      </c>
    </row>
    <row r="31" spans="1:20" ht="30" x14ac:dyDescent="0.25">
      <c r="A31" s="192"/>
      <c r="B31" s="133" t="s">
        <v>199</v>
      </c>
      <c r="C31" s="131" t="s">
        <v>124</v>
      </c>
      <c r="D31" s="131" t="s">
        <v>145</v>
      </c>
      <c r="E31" s="134">
        <v>500000</v>
      </c>
      <c r="F31" s="131">
        <v>1</v>
      </c>
      <c r="G31" s="131">
        <v>1</v>
      </c>
      <c r="H31" s="139"/>
      <c r="I31" s="131">
        <v>5</v>
      </c>
      <c r="J31" s="131">
        <v>12</v>
      </c>
      <c r="K31" s="131">
        <v>0.72</v>
      </c>
      <c r="L31" s="139"/>
      <c r="M31" s="132" t="s">
        <v>146</v>
      </c>
      <c r="N31" s="134">
        <f>E31/800*12000</f>
        <v>7500000</v>
      </c>
      <c r="O31" s="131" t="s">
        <v>147</v>
      </c>
      <c r="P31" s="138" t="s">
        <v>200</v>
      </c>
      <c r="Q31" s="132" t="s">
        <v>201</v>
      </c>
      <c r="R31" s="139"/>
      <c r="S31" s="206"/>
      <c r="T31" s="131">
        <v>465</v>
      </c>
    </row>
    <row r="34" spans="5:5" x14ac:dyDescent="0.25">
      <c r="E34" s="142"/>
    </row>
  </sheetData>
  <mergeCells count="8">
    <mergeCell ref="A19:A31"/>
    <mergeCell ref="A2:B4"/>
    <mergeCell ref="I5:L5"/>
    <mergeCell ref="M5:S5"/>
    <mergeCell ref="A6:B6"/>
    <mergeCell ref="A8:A9"/>
    <mergeCell ref="A10:A18"/>
    <mergeCell ref="S10:S3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60C9E-EDA2-4F21-B31C-7931B3B4BA2B}">
  <dimension ref="A1:I44"/>
  <sheetViews>
    <sheetView topLeftCell="A7" workbookViewId="0">
      <selection activeCell="D29" sqref="D29"/>
    </sheetView>
  </sheetViews>
  <sheetFormatPr defaultRowHeight="15" x14ac:dyDescent="0.25"/>
  <cols>
    <col min="1" max="1" width="21.85546875" customWidth="1"/>
    <col min="2" max="2" width="39.140625" customWidth="1"/>
    <col min="3" max="3" width="15.7109375" customWidth="1"/>
    <col min="4" max="4" width="16.42578125" customWidth="1"/>
    <col min="5" max="5" width="24.5703125" customWidth="1"/>
    <col min="6" max="7" width="16.28515625" customWidth="1"/>
    <col min="8" max="8" width="17.85546875" customWidth="1"/>
  </cols>
  <sheetData>
    <row r="1" spans="1:8" ht="15.75" thickBot="1" x14ac:dyDescent="0.3">
      <c r="A1" s="5" t="s">
        <v>69</v>
      </c>
    </row>
    <row r="2" spans="1:8" ht="15.75" thickBot="1" x14ac:dyDescent="0.3">
      <c r="C2" s="195" t="s">
        <v>70</v>
      </c>
      <c r="D2" s="196"/>
      <c r="E2" s="196"/>
      <c r="F2" s="197"/>
      <c r="G2" s="197"/>
      <c r="H2" s="198"/>
    </row>
    <row r="3" spans="1:8" ht="45" x14ac:dyDescent="0.25">
      <c r="A3" s="77" t="s">
        <v>71</v>
      </c>
      <c r="B3" s="78" t="s">
        <v>72</v>
      </c>
      <c r="C3" s="143" t="s">
        <v>73</v>
      </c>
      <c r="D3" s="144" t="s">
        <v>74</v>
      </c>
      <c r="E3" s="144" t="s">
        <v>75</v>
      </c>
      <c r="F3" s="145" t="s">
        <v>76</v>
      </c>
      <c r="G3" s="145" t="s">
        <v>77</v>
      </c>
      <c r="H3" s="146" t="s">
        <v>203</v>
      </c>
    </row>
    <row r="4" spans="1:8" x14ac:dyDescent="0.25">
      <c r="A4" s="199" t="s">
        <v>61</v>
      </c>
      <c r="B4" s="147" t="s">
        <v>204</v>
      </c>
      <c r="C4" s="148">
        <v>2.7167167948350876E-2</v>
      </c>
      <c r="D4" s="79">
        <v>3.3461592167390365E-3</v>
      </c>
      <c r="E4" s="81">
        <v>2.739726027397213E-3</v>
      </c>
      <c r="F4" s="79">
        <v>2.0158221631828448E-2</v>
      </c>
      <c r="G4" s="79">
        <v>6.9794941965012668E-3</v>
      </c>
      <c r="H4" s="80">
        <v>8.2018745148516557E-3</v>
      </c>
    </row>
    <row r="5" spans="1:8" x14ac:dyDescent="0.25">
      <c r="A5" s="199"/>
      <c r="B5" s="147" t="s">
        <v>205</v>
      </c>
      <c r="C5" s="148">
        <v>2.7167167948350876E-2</v>
      </c>
      <c r="D5" s="79">
        <v>3.3461592167390365E-3</v>
      </c>
      <c r="E5" s="81">
        <v>2.739726027397213E-3</v>
      </c>
      <c r="F5" s="79">
        <v>2.0158221631828448E-2</v>
      </c>
      <c r="G5" s="79">
        <v>6.9794941965012668E-3</v>
      </c>
      <c r="H5" s="80">
        <v>8.2018745148516557E-3</v>
      </c>
    </row>
    <row r="6" spans="1:8" x14ac:dyDescent="0.25">
      <c r="A6" s="199"/>
      <c r="B6" s="147" t="s">
        <v>206</v>
      </c>
      <c r="C6" s="148">
        <v>2.7167167948350876E-2</v>
      </c>
      <c r="D6" s="79">
        <v>3.3461592167390365E-3</v>
      </c>
      <c r="E6" s="81">
        <v>2.739726027397213E-3</v>
      </c>
      <c r="F6" s="79">
        <v>2.0158221631828448E-2</v>
      </c>
      <c r="G6" s="79">
        <v>6.9794941965012668E-3</v>
      </c>
      <c r="H6" s="80">
        <v>8.2018745148516557E-3</v>
      </c>
    </row>
    <row r="7" spans="1:8" x14ac:dyDescent="0.25">
      <c r="A7" s="199" t="s">
        <v>78</v>
      </c>
      <c r="B7" s="147" t="s">
        <v>207</v>
      </c>
      <c r="C7" s="148">
        <v>4.1956910067453085E-2</v>
      </c>
      <c r="D7" s="79">
        <v>3.3461592167390365E-3</v>
      </c>
      <c r="E7" s="81">
        <v>2.739726027397213E-3</v>
      </c>
      <c r="F7" s="79">
        <v>4.1956910067453085E-2</v>
      </c>
      <c r="G7" s="79">
        <v>6.9794941965012668E-3</v>
      </c>
      <c r="H7" s="80">
        <v>8.2018745148516557E-3</v>
      </c>
    </row>
    <row r="8" spans="1:8" x14ac:dyDescent="0.25">
      <c r="A8" s="199"/>
      <c r="B8" s="147" t="s">
        <v>208</v>
      </c>
      <c r="C8" s="148">
        <v>4.1956910067453085E-2</v>
      </c>
      <c r="D8" s="79">
        <v>3.3461592167390365E-3</v>
      </c>
      <c r="E8" s="81">
        <v>2.739726027397213E-3</v>
      </c>
      <c r="F8" s="79">
        <v>4.1956910067453085E-2</v>
      </c>
      <c r="G8" s="79">
        <v>6.9794941965012668E-3</v>
      </c>
      <c r="H8" s="80">
        <v>8.2018745148516557E-3</v>
      </c>
    </row>
    <row r="9" spans="1:8" x14ac:dyDescent="0.25">
      <c r="A9" s="200" t="s">
        <v>79</v>
      </c>
      <c r="B9" s="147" t="s">
        <v>144</v>
      </c>
      <c r="C9" s="148">
        <v>1.7602198359134461E-2</v>
      </c>
      <c r="D9" s="79">
        <v>3.3182115969789166E-3</v>
      </c>
      <c r="E9" s="79">
        <v>2.7397260273972321E-3</v>
      </c>
      <c r="F9" s="79">
        <v>9.973899714759548E-3</v>
      </c>
      <c r="G9" s="79">
        <v>6.9794941965012668E-3</v>
      </c>
      <c r="H9" s="80">
        <v>8.2018745148516557E-3</v>
      </c>
    </row>
    <row r="10" spans="1:8" x14ac:dyDescent="0.25">
      <c r="A10" s="200"/>
      <c r="B10" s="147" t="s">
        <v>150</v>
      </c>
      <c r="C10" s="148">
        <v>1.3146307563853939E-2</v>
      </c>
      <c r="D10" s="79">
        <v>4.1872396806438474E-3</v>
      </c>
      <c r="E10" s="79">
        <v>2.7397260273972321E-3</v>
      </c>
      <c r="F10" s="79">
        <v>1.3015373688949542E-2</v>
      </c>
      <c r="G10" s="79">
        <v>6.9794941965012668E-3</v>
      </c>
      <c r="H10" s="80">
        <v>8.2018745148516557E-3</v>
      </c>
    </row>
    <row r="11" spans="1:8" x14ac:dyDescent="0.25">
      <c r="A11" s="200"/>
      <c r="B11" s="147" t="s">
        <v>153</v>
      </c>
      <c r="C11" s="148">
        <v>1.586976231026143E-2</v>
      </c>
      <c r="D11" s="79">
        <v>3.3815364625995729E-3</v>
      </c>
      <c r="E11" s="79">
        <v>2.733535007471628E-3</v>
      </c>
      <c r="F11" s="79">
        <v>8.9445160064565987E-3</v>
      </c>
      <c r="G11" s="79">
        <v>6.9794941965012668E-3</v>
      </c>
      <c r="H11" s="80">
        <v>8.2018745148516557E-3</v>
      </c>
    </row>
    <row r="12" spans="1:8" x14ac:dyDescent="0.25">
      <c r="A12" s="200"/>
      <c r="B12" s="147" t="s">
        <v>156</v>
      </c>
      <c r="C12" s="148">
        <v>1.586976231026143E-2</v>
      </c>
      <c r="D12" s="79">
        <v>3.3815364625995729E-3</v>
      </c>
      <c r="E12" s="79">
        <v>2.733535007471628E-3</v>
      </c>
      <c r="F12" s="79">
        <v>8.9445160064565987E-3</v>
      </c>
      <c r="G12" s="79">
        <v>6.9794941965012668E-3</v>
      </c>
      <c r="H12" s="80">
        <v>8.2018745148516557E-3</v>
      </c>
    </row>
    <row r="13" spans="1:8" x14ac:dyDescent="0.25">
      <c r="A13" s="200"/>
      <c r="B13" s="147" t="s">
        <v>80</v>
      </c>
      <c r="C13" s="149">
        <v>1.375462538884205E-2</v>
      </c>
      <c r="D13" s="81">
        <v>3.0119645504959511E-3</v>
      </c>
      <c r="E13" s="81">
        <v>2.739726027397213E-3</v>
      </c>
      <c r="F13" s="81">
        <v>1.2955654175046068E-2</v>
      </c>
      <c r="G13" s="79">
        <v>6.9794941965012668E-3</v>
      </c>
      <c r="H13" s="80">
        <v>8.2018745148516557E-3</v>
      </c>
    </row>
    <row r="14" spans="1:8" x14ac:dyDescent="0.25">
      <c r="A14" s="200"/>
      <c r="B14" s="147" t="s">
        <v>160</v>
      </c>
      <c r="C14" s="148">
        <v>9.0230142194099461E-3</v>
      </c>
      <c r="D14" s="79">
        <v>3.3705914772470462E-3</v>
      </c>
      <c r="E14" s="79">
        <v>2.7397260273972469E-3</v>
      </c>
      <c r="F14" s="79">
        <v>3.9724434283186661E-3</v>
      </c>
      <c r="G14" s="79">
        <v>6.9794941965012668E-3</v>
      </c>
      <c r="H14" s="80">
        <v>8.2018745148516557E-3</v>
      </c>
    </row>
    <row r="15" spans="1:8" x14ac:dyDescent="0.25">
      <c r="A15" s="200"/>
      <c r="B15" s="147" t="s">
        <v>163</v>
      </c>
      <c r="C15" s="148">
        <v>1.7602198359134461E-2</v>
      </c>
      <c r="D15" s="79">
        <v>3.3182115969789166E-3</v>
      </c>
      <c r="E15" s="79">
        <v>2.7397260273972321E-3</v>
      </c>
      <c r="F15" s="79">
        <v>9.973899714759548E-3</v>
      </c>
      <c r="G15" s="79">
        <v>6.9794941965012668E-3</v>
      </c>
      <c r="H15" s="80">
        <v>8.2018745148516557E-3</v>
      </c>
    </row>
    <row r="16" spans="1:8" x14ac:dyDescent="0.25">
      <c r="A16" s="200"/>
      <c r="B16" s="147" t="s">
        <v>81</v>
      </c>
      <c r="C16" s="148">
        <v>1.3146307563853939E-2</v>
      </c>
      <c r="D16" s="79">
        <v>4.1872396806438474E-3</v>
      </c>
      <c r="E16" s="79">
        <v>2.7397260273972321E-3</v>
      </c>
      <c r="F16" s="79">
        <v>1.3015373688949542E-2</v>
      </c>
      <c r="G16" s="79">
        <v>6.9794941965012668E-3</v>
      </c>
      <c r="H16" s="80">
        <v>8.2018745148516557E-3</v>
      </c>
    </row>
    <row r="17" spans="1:9" x14ac:dyDescent="0.25">
      <c r="A17" s="200"/>
      <c r="B17" s="147" t="s">
        <v>82</v>
      </c>
      <c r="C17" s="149">
        <v>1.9208694396554992E-2</v>
      </c>
      <c r="D17" s="79">
        <v>4.1872396806438474E-3</v>
      </c>
      <c r="E17" s="79">
        <v>2.7397260273972321E-3</v>
      </c>
      <c r="F17" s="81">
        <v>1.9208694396554992E-2</v>
      </c>
      <c r="G17" s="79">
        <v>6.9794941965012668E-3</v>
      </c>
      <c r="H17" s="80">
        <v>8.2018745148516557E-3</v>
      </c>
    </row>
    <row r="18" spans="1:9" x14ac:dyDescent="0.25">
      <c r="A18" s="200" t="s">
        <v>83</v>
      </c>
      <c r="B18" s="147" t="s">
        <v>169</v>
      </c>
      <c r="C18" s="148">
        <v>1.8812749558386722E-2</v>
      </c>
      <c r="D18" s="79">
        <v>3.3182115969789166E-3</v>
      </c>
      <c r="E18" s="79">
        <v>2.7397260273972321E-3</v>
      </c>
      <c r="F18" s="79">
        <v>1.8812749558386722E-2</v>
      </c>
      <c r="G18" s="79">
        <v>6.9794941965012668E-3</v>
      </c>
      <c r="H18" s="80">
        <v>8.2018745148516557E-3</v>
      </c>
    </row>
    <row r="19" spans="1:9" x14ac:dyDescent="0.25">
      <c r="A19" s="200"/>
      <c r="B19" s="147" t="s">
        <v>170</v>
      </c>
      <c r="C19" s="149">
        <v>1.6361516833439442E-2</v>
      </c>
      <c r="D19" s="81">
        <v>5.0312909245731853E-3</v>
      </c>
      <c r="E19" s="81">
        <v>3.554151446341918E-3</v>
      </c>
      <c r="F19" s="81">
        <v>1.5859996665915387E-2</v>
      </c>
      <c r="G19" s="79">
        <v>6.9794941965012668E-3</v>
      </c>
      <c r="H19" s="80">
        <v>8.2018745148516557E-3</v>
      </c>
    </row>
    <row r="20" spans="1:9" x14ac:dyDescent="0.25">
      <c r="A20" s="200"/>
      <c r="B20" s="147" t="s">
        <v>175</v>
      </c>
      <c r="C20" s="148">
        <v>9.0230142194099461E-3</v>
      </c>
      <c r="D20" s="79">
        <v>3.3705914772470462E-3</v>
      </c>
      <c r="E20" s="79">
        <v>2.7397260273972469E-3</v>
      </c>
      <c r="F20" s="79">
        <v>3.9724434283186661E-3</v>
      </c>
      <c r="G20" s="79">
        <v>6.9794941965012668E-3</v>
      </c>
      <c r="H20" s="80">
        <v>8.2018745148516557E-3</v>
      </c>
    </row>
    <row r="21" spans="1:9" x14ac:dyDescent="0.25">
      <c r="A21" s="200"/>
      <c r="B21" s="147" t="s">
        <v>179</v>
      </c>
      <c r="C21" s="149">
        <v>1.6361516833439442E-2</v>
      </c>
      <c r="D21" s="81">
        <v>5.0312909245731853E-3</v>
      </c>
      <c r="E21" s="81">
        <v>3.554151446341918E-3</v>
      </c>
      <c r="F21" s="81">
        <v>1.5859996665915387E-2</v>
      </c>
      <c r="G21" s="79">
        <v>6.9794941965012668E-3</v>
      </c>
      <c r="H21" s="80">
        <v>8.2018745148516557E-3</v>
      </c>
    </row>
    <row r="22" spans="1:9" x14ac:dyDescent="0.25">
      <c r="A22" s="200"/>
      <c r="B22" s="147" t="s">
        <v>181</v>
      </c>
      <c r="C22" s="149">
        <v>1.6361516833439442E-2</v>
      </c>
      <c r="D22" s="81">
        <v>5.0312909245731853E-3</v>
      </c>
      <c r="E22" s="81">
        <v>3.554151446341918E-3</v>
      </c>
      <c r="F22" s="81">
        <v>1.5859996665915387E-2</v>
      </c>
      <c r="G22" s="79">
        <v>6.9794941965012668E-3</v>
      </c>
      <c r="H22" s="80">
        <v>8.2018745148516557E-3</v>
      </c>
    </row>
    <row r="23" spans="1:9" x14ac:dyDescent="0.25">
      <c r="A23" s="200"/>
      <c r="B23" s="147" t="s">
        <v>84</v>
      </c>
      <c r="C23" s="148">
        <v>7.2774118402533497E-3</v>
      </c>
      <c r="D23" s="79">
        <v>3.4594435027782834E-3</v>
      </c>
      <c r="E23" s="79">
        <v>2.739726027397239E-3</v>
      </c>
      <c r="F23" s="79">
        <v>6.6637787378796094E-3</v>
      </c>
      <c r="G23" s="79">
        <v>6.9794941965012668E-3</v>
      </c>
      <c r="H23" s="80">
        <v>8.2018745148516557E-3</v>
      </c>
    </row>
    <row r="24" spans="1:9" x14ac:dyDescent="0.25">
      <c r="A24" s="200"/>
      <c r="B24" s="147" t="s">
        <v>185</v>
      </c>
      <c r="C24" s="148">
        <v>9.0230142194099461E-3</v>
      </c>
      <c r="D24" s="79">
        <v>3.3705914772470462E-3</v>
      </c>
      <c r="E24" s="79">
        <v>2.7397260273972469E-3</v>
      </c>
      <c r="F24" s="79">
        <v>3.9724434283186661E-3</v>
      </c>
      <c r="G24" s="79">
        <v>6.9794941965012668E-3</v>
      </c>
      <c r="H24" s="80">
        <v>8.2018745148516557E-3</v>
      </c>
    </row>
    <row r="25" spans="1:9" x14ac:dyDescent="0.25">
      <c r="A25" s="200"/>
      <c r="B25" s="147" t="s">
        <v>188</v>
      </c>
      <c r="C25" s="149">
        <v>2.4495202328812693E-2</v>
      </c>
      <c r="D25" s="79">
        <v>4.1872396806438474E-3</v>
      </c>
      <c r="E25" s="79">
        <v>2.7397260273972321E-3</v>
      </c>
      <c r="F25" s="81">
        <v>2.4495202328812693E-2</v>
      </c>
      <c r="G25" s="79">
        <v>6.9794941965012668E-3</v>
      </c>
      <c r="H25" s="80">
        <v>8.2018745148516557E-3</v>
      </c>
    </row>
    <row r="26" spans="1:9" x14ac:dyDescent="0.25">
      <c r="A26" s="200"/>
      <c r="B26" s="147" t="s">
        <v>85</v>
      </c>
      <c r="C26" s="148">
        <v>1.3146307563853939E-2</v>
      </c>
      <c r="D26" s="79">
        <v>4.1872396806438474E-3</v>
      </c>
      <c r="E26" s="79">
        <v>2.7397260273972321E-3</v>
      </c>
      <c r="F26" s="79">
        <v>1.3015373688949542E-2</v>
      </c>
      <c r="G26" s="79">
        <v>6.9794941965012668E-3</v>
      </c>
      <c r="H26" s="80">
        <v>8.2018745148516557E-3</v>
      </c>
    </row>
    <row r="27" spans="1:9" x14ac:dyDescent="0.25">
      <c r="A27" s="200"/>
      <c r="B27" s="147" t="s">
        <v>86</v>
      </c>
      <c r="C27" s="148">
        <v>1.8812749558386722E-2</v>
      </c>
      <c r="D27" s="79">
        <v>4.1872396806438474E-3</v>
      </c>
      <c r="E27" s="79">
        <v>2.7397260273972321E-3</v>
      </c>
      <c r="F27" s="79">
        <v>1.8812749558386722E-2</v>
      </c>
      <c r="G27" s="79">
        <v>6.9794941965012668E-3</v>
      </c>
      <c r="H27" s="80">
        <v>8.2018745148516557E-3</v>
      </c>
    </row>
    <row r="28" spans="1:9" x14ac:dyDescent="0.25">
      <c r="A28" s="201"/>
      <c r="B28" s="150" t="s">
        <v>195</v>
      </c>
      <c r="C28" s="149">
        <v>1.6361516833439442E-2</v>
      </c>
      <c r="D28" s="81">
        <v>5.0312909245731853E-3</v>
      </c>
      <c r="E28" s="81">
        <v>3.554151446341918E-3</v>
      </c>
      <c r="F28" s="81">
        <v>1.5859996665915387E-2</v>
      </c>
      <c r="G28" s="79">
        <v>6.9794941965012668E-3</v>
      </c>
      <c r="H28" s="80">
        <v>8.2018745148516557E-3</v>
      </c>
    </row>
    <row r="29" spans="1:9" x14ac:dyDescent="0.25">
      <c r="A29" s="201"/>
      <c r="B29" s="150" t="s">
        <v>197</v>
      </c>
      <c r="C29" s="148">
        <v>1.3146307563853939E-2</v>
      </c>
      <c r="D29" s="79">
        <v>4.1872396806438474E-3</v>
      </c>
      <c r="E29" s="79">
        <v>2.7397260273972321E-3</v>
      </c>
      <c r="F29" s="79">
        <v>1.3015373688949542E-2</v>
      </c>
      <c r="G29" s="79">
        <v>6.9794941965012668E-3</v>
      </c>
      <c r="H29" s="80">
        <v>8.2018745148516557E-3</v>
      </c>
    </row>
    <row r="30" spans="1:9" ht="15.75" thickBot="1" x14ac:dyDescent="0.3">
      <c r="A30" s="202"/>
      <c r="B30" s="151" t="s">
        <v>199</v>
      </c>
      <c r="C30" s="152">
        <v>2.4495202328812693E-2</v>
      </c>
      <c r="D30" s="153">
        <v>4.1872396806438474E-3</v>
      </c>
      <c r="E30" s="153">
        <v>2.7397260273972321E-3</v>
      </c>
      <c r="F30" s="82">
        <v>2.4495202328812693E-2</v>
      </c>
      <c r="G30" s="153">
        <v>6.9794941965012668E-3</v>
      </c>
      <c r="H30" s="154">
        <v>8.2018745148516557E-3</v>
      </c>
    </row>
    <row r="31" spans="1:9" ht="15.75" x14ac:dyDescent="0.25">
      <c r="C31" s="13"/>
      <c r="D31" s="13"/>
      <c r="E31" s="13"/>
      <c r="F31" s="13"/>
      <c r="G31" s="13"/>
      <c r="H31" s="13"/>
    </row>
    <row r="32" spans="1:9" ht="15.75" customHeight="1" x14ac:dyDescent="0.25">
      <c r="A32" s="203" t="s">
        <v>87</v>
      </c>
      <c r="B32" s="203"/>
      <c r="C32" s="203"/>
      <c r="D32" s="203"/>
      <c r="E32" s="203"/>
      <c r="F32" s="203"/>
      <c r="G32" s="203"/>
      <c r="H32" s="203"/>
      <c r="I32" s="203"/>
    </row>
    <row r="33" spans="1:9" x14ac:dyDescent="0.25">
      <c r="A33" s="203"/>
      <c r="B33" s="203"/>
      <c r="C33" s="203"/>
      <c r="D33" s="203"/>
      <c r="E33" s="203"/>
      <c r="F33" s="203"/>
      <c r="G33" s="203"/>
      <c r="H33" s="203"/>
      <c r="I33" s="203"/>
    </row>
    <row r="34" spans="1:9" x14ac:dyDescent="0.25">
      <c r="A34" s="203"/>
      <c r="B34" s="203"/>
      <c r="C34" s="203"/>
      <c r="D34" s="203"/>
      <c r="E34" s="203"/>
      <c r="F34" s="203"/>
      <c r="G34" s="203"/>
      <c r="H34" s="203"/>
      <c r="I34" s="203"/>
    </row>
    <row r="35" spans="1:9" x14ac:dyDescent="0.25">
      <c r="A35" s="203"/>
      <c r="B35" s="203"/>
      <c r="C35" s="203"/>
      <c r="D35" s="203"/>
      <c r="E35" s="203"/>
      <c r="F35" s="203"/>
      <c r="G35" s="203"/>
      <c r="H35" s="203"/>
      <c r="I35" s="203"/>
    </row>
    <row r="36" spans="1:9" x14ac:dyDescent="0.25">
      <c r="A36" s="203"/>
      <c r="B36" s="203"/>
      <c r="C36" s="203"/>
      <c r="D36" s="203"/>
      <c r="E36" s="203"/>
      <c r="F36" s="203"/>
      <c r="G36" s="203"/>
      <c r="H36" s="203"/>
      <c r="I36" s="203"/>
    </row>
    <row r="37" spans="1:9" x14ac:dyDescent="0.25">
      <c r="A37" s="203"/>
      <c r="B37" s="203"/>
      <c r="C37" s="203"/>
      <c r="D37" s="203"/>
      <c r="E37" s="203"/>
      <c r="F37" s="203"/>
      <c r="G37" s="203"/>
      <c r="H37" s="203"/>
      <c r="I37" s="203"/>
    </row>
    <row r="38" spans="1:9" x14ac:dyDescent="0.25">
      <c r="A38" s="203"/>
      <c r="B38" s="203"/>
      <c r="C38" s="203"/>
      <c r="D38" s="203"/>
      <c r="E38" s="203"/>
      <c r="F38" s="203"/>
      <c r="G38" s="203"/>
      <c r="H38" s="203"/>
      <c r="I38" s="203"/>
    </row>
    <row r="39" spans="1:9" x14ac:dyDescent="0.25">
      <c r="A39" s="203"/>
      <c r="B39" s="203"/>
      <c r="C39" s="203"/>
      <c r="D39" s="203"/>
      <c r="E39" s="203"/>
      <c r="F39" s="203"/>
      <c r="G39" s="203"/>
      <c r="H39" s="203"/>
      <c r="I39" s="203"/>
    </row>
    <row r="40" spans="1:9" x14ac:dyDescent="0.25">
      <c r="A40" s="203"/>
      <c r="B40" s="203"/>
      <c r="C40" s="203"/>
      <c r="D40" s="203"/>
      <c r="E40" s="203"/>
      <c r="F40" s="203"/>
      <c r="G40" s="203"/>
      <c r="H40" s="203"/>
      <c r="I40" s="203"/>
    </row>
    <row r="41" spans="1:9" x14ac:dyDescent="0.25">
      <c r="A41" s="203"/>
      <c r="B41" s="203"/>
      <c r="C41" s="203"/>
      <c r="D41" s="203"/>
      <c r="E41" s="203"/>
      <c r="F41" s="203"/>
      <c r="G41" s="203"/>
      <c r="H41" s="203"/>
      <c r="I41" s="203"/>
    </row>
    <row r="42" spans="1:9" x14ac:dyDescent="0.25">
      <c r="A42" s="203"/>
      <c r="B42" s="203"/>
      <c r="C42" s="203"/>
      <c r="D42" s="203"/>
      <c r="E42" s="203"/>
      <c r="F42" s="203"/>
      <c r="G42" s="203"/>
      <c r="H42" s="203"/>
      <c r="I42" s="203"/>
    </row>
    <row r="43" spans="1:9" x14ac:dyDescent="0.25">
      <c r="A43" s="203"/>
      <c r="B43" s="203"/>
      <c r="C43" s="203"/>
      <c r="D43" s="203"/>
      <c r="E43" s="203"/>
      <c r="F43" s="203"/>
      <c r="G43" s="203"/>
      <c r="H43" s="203"/>
      <c r="I43" s="203"/>
    </row>
    <row r="44" spans="1:9" x14ac:dyDescent="0.25">
      <c r="A44" s="203"/>
      <c r="B44" s="203"/>
      <c r="C44" s="203"/>
      <c r="D44" s="203"/>
      <c r="E44" s="203"/>
      <c r="F44" s="203"/>
      <c r="G44" s="203"/>
      <c r="H44" s="203"/>
      <c r="I44" s="203"/>
    </row>
  </sheetData>
  <mergeCells count="6">
    <mergeCell ref="A32:I44"/>
    <mergeCell ref="C2:H2"/>
    <mergeCell ref="A4:A6"/>
    <mergeCell ref="A7:A8"/>
    <mergeCell ref="A9:A17"/>
    <mergeCell ref="A18:A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7FCD-60CE-4BD0-BE86-E9312F2F9AE7}">
  <dimension ref="A2:B6"/>
  <sheetViews>
    <sheetView workbookViewId="0">
      <selection activeCell="B2" sqref="B2"/>
    </sheetView>
  </sheetViews>
  <sheetFormatPr defaultRowHeight="15" x14ac:dyDescent="0.25"/>
  <cols>
    <col min="1" max="1" width="18.28515625" customWidth="1"/>
    <col min="2" max="2" width="24.28515625" customWidth="1"/>
  </cols>
  <sheetData>
    <row r="2" spans="1:2" x14ac:dyDescent="0.25">
      <c r="A2" t="s">
        <v>88</v>
      </c>
      <c r="B2" t="s">
        <v>59</v>
      </c>
    </row>
    <row r="3" spans="1:2" x14ac:dyDescent="0.25">
      <c r="B3" t="s">
        <v>89</v>
      </c>
    </row>
    <row r="4" spans="1:2" x14ac:dyDescent="0.25">
      <c r="B4" t="s">
        <v>90</v>
      </c>
    </row>
    <row r="5" spans="1:2" x14ac:dyDescent="0.25">
      <c r="B5" t="s">
        <v>91</v>
      </c>
    </row>
    <row r="6" spans="1:2" x14ac:dyDescent="0.25">
      <c r="B6" t="s">
        <v>92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D6ECD19AEA1747967D4EE05AA3DDBB" ma:contentTypeVersion="12" ma:contentTypeDescription="Create a new document." ma:contentTypeScope="" ma:versionID="e4d94a2b7f7c282bd4fd8b8e7657e684">
  <xsd:schema xmlns:xsd="http://www.w3.org/2001/XMLSchema" xmlns:xs="http://www.w3.org/2001/XMLSchema" xmlns:p="http://schemas.microsoft.com/office/2006/metadata/properties" xmlns:ns2="e54e9d69-8cdb-4579-b328-703e984eeff4" xmlns:ns3="68c54c30-50e3-4e73-8b3c-ce8b4e64f70a" targetNamespace="http://schemas.microsoft.com/office/2006/metadata/properties" ma:root="true" ma:fieldsID="3f7ce3da60ded7eda44d702ec03d9d63" ns2:_="" ns3:_="">
    <xsd:import namespace="e54e9d69-8cdb-4579-b328-703e984eeff4"/>
    <xsd:import namespace="68c54c30-50e3-4e73-8b3c-ce8b4e64f7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4e9d69-8cdb-4579-b328-703e984ee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c54c30-50e3-4e73-8b3c-ce8b4e64f70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E894DE-7ED6-4BC2-9E97-C9404C9E4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4e9d69-8cdb-4579-b328-703e984eeff4"/>
    <ds:schemaRef ds:uri="68c54c30-50e3-4e73-8b3c-ce8b4e64f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0D53EC-86A1-4E8E-9F55-95B461B7C5AF}">
  <ds:schemaRefs>
    <ds:schemaRef ds:uri="e54e9d69-8cdb-4579-b328-703e984eeff4"/>
    <ds:schemaRef ds:uri="68c54c30-50e3-4e73-8b3c-ce8b4e64f70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6E6538E-1BD9-4B68-84C3-9B1BCC953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NPA Details</vt:lpstr>
      <vt:lpstr>Customer Segmentation</vt:lpstr>
      <vt:lpstr>Standard Customer Assumptions</vt:lpstr>
      <vt:lpstr>Peak Load Shape Factors</vt:lpstr>
      <vt:lpstr>Workbook</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Madnick, Philip</dc:creator>
  <cp:keywords/>
  <dc:description/>
  <cp:lastModifiedBy>Madnick, Philip</cp:lastModifiedBy>
  <cp:revision/>
  <dcterms:created xsi:type="dcterms:W3CDTF">2021-05-07T17:10:24Z</dcterms:created>
  <dcterms:modified xsi:type="dcterms:W3CDTF">2021-12-08T17:29:51Z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2021-05-07T17:41:50Z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79232b56-bdcc-4c27-abb1-000081ff5207</vt:lpwstr>
  </property>
  <property fmtid="{D5CDD505-2E9C-101B-9397-08002B2CF9AE}" pid="8" name="MSIP_Label_6490586b-6766-439a-826f-fa6da183971c_ContentBits">
    <vt:lpwstr>0</vt:lpwstr>
  </property>
  <property fmtid="{D5CDD505-2E9C-101B-9397-08002B2CF9AE}" pid="9" name="ContentTypeId">
    <vt:lpwstr>0x010100D4D6ECD19AEA1747967D4EE05AA3DDBB</vt:lpwstr>
  </property>
</Properties>
</file>